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  <Override PartName="/xl/threadedComments/threadedComment2.xml" ContentType="application/vnd.ms-excel.threadedcomments+xml"/>
  <Override PartName="/xl/threadedComments/threadedComment3.xml" ContentType="application/vnd.ms-excel.threadedcomments+xml"/>
  <Override PartName="/xl/threadedComments/threadedComment4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72.29.133.71\Share\УЛ и МТО\СЗ\ЦКК\2026\ЦКК 20\"/>
    </mc:Choice>
  </mc:AlternateContent>
  <bookViews>
    <workbookView xWindow="0" yWindow="0" windowWidth="28800" windowHeight="12300"/>
  </bookViews>
  <sheets>
    <sheet name="План закупки 2026" sheetId="1" r:id="rId1"/>
    <sheet name="СЦ" sheetId="2" r:id="rId2"/>
    <sheet name="МСП 2027" sheetId="3" r:id="rId3"/>
    <sheet name="МСП 2028" sheetId="4" r:id="rId4"/>
    <sheet name="приложение к Приложению 9" sheetId="5" state="hidden" r:id="rId5"/>
  </sheets>
  <externalReferences>
    <externalReference r:id="rId6"/>
  </externalReferences>
  <definedNames>
    <definedName name="_4.1._План_закупок">#REF!</definedName>
    <definedName name="_4.10._Информация_о_текущем_статусе_закупок_стоимостью_100_млн._рублей_и_более_нарастающим_итогом_с_начала_года">#REF!</definedName>
    <definedName name="_4.2._Отчет_об_исполнении_плана_закупок__ПЗ_Факт">#REF!</definedName>
    <definedName name="_4.3._Исполнение_ПЗ_ПАО__Россети">#REF!</definedName>
    <definedName name="_4.4._Информация_по_исполнению_Плана_закупок_ПАО__ФСК_ЕЭС">#REF!</definedName>
    <definedName name="_4.5._План_закупок_ПАО__ФСК_ЕЭС__на_________год">#REF!</definedName>
    <definedName name="_4.6._Данные_по_экономическому_эффекту_закупочной_деятельности">#REF!</definedName>
    <definedName name="_4.7._Реестр_обращений_жалоб_участников_закупочных_процедур">#REF!</definedName>
    <definedName name="_4.8._Информация_о_дополнительных_соглашениях__заключение_которых_осуществлялось_после_одобрения__ЦЗО_ДЗО_ПАО__Россети">#REF!</definedName>
    <definedName name="_4.9._Сведения_о_количестве_и_общей_стоимости_договоров__заключенных_по_результатам_закупок_у_субъектов_МСП__включая_объемы_произведенных_оплат_субъектам_МСП">#REF!</definedName>
    <definedName name="_xlnm._FilterDatabase" localSheetId="2" hidden="1">'МСП 2027'!$A$8:$BB$137</definedName>
    <definedName name="_xlnm._FilterDatabase" localSheetId="3" hidden="1">'МСП 2028'!$A$8:$BC$149</definedName>
    <definedName name="_xlnm._FilterDatabase" localSheetId="0" hidden="1">'План закупки 2026'!$A$8:$AZ$290</definedName>
    <definedName name="_xlnm._FilterDatabase" localSheetId="1" hidden="1">СЦ!$A$5:$BZ$118</definedName>
    <definedName name="ЗД_ДСПиОЗ_1">"Object 1"</definedName>
    <definedName name="ЗД_ДСПиОЗ_10">#REF!</definedName>
    <definedName name="ЗД_ДСПиОЗ_2">#REF!</definedName>
    <definedName name="ЗД_ДСПиОЗ_3">#REF!</definedName>
    <definedName name="ЗД_ДСПиОЗ_4">#REF!</definedName>
    <definedName name="ЗД_ДСПиОЗ_5">#REF!</definedName>
    <definedName name="ЗД_ДСПиОЗ_6">#REF!</definedName>
    <definedName name="ЗД_ДСПиОЗ_7">#REF!</definedName>
    <definedName name="ИНСТРУКЦИЯ">#REF!</definedName>
    <definedName name="_xlnm.Print_Area" localSheetId="0">'План закупки 2026'!$A$2:$T$43</definedName>
  </definedNames>
  <calcPr calcId="162913"/>
</workbook>
</file>

<file path=xl/calcChain.xml><?xml version="1.0" encoding="utf-8"?>
<calcChain xmlns="http://schemas.openxmlformats.org/spreadsheetml/2006/main">
  <c r="AK288" i="1" l="1"/>
  <c r="AL288" i="1" s="1"/>
  <c r="AM288" i="1" s="1"/>
  <c r="P288" i="1"/>
  <c r="Q288" i="1" s="1"/>
  <c r="AD290" i="1" l="1"/>
  <c r="Y290" i="1"/>
  <c r="AK290" i="1" s="1"/>
  <c r="AL290" i="1" s="1"/>
  <c r="P290" i="1"/>
  <c r="Q290" i="1" s="1"/>
  <c r="AD289" i="1" l="1"/>
  <c r="Y289" i="1"/>
  <c r="AK289" i="1" s="1"/>
  <c r="AL289" i="1" s="1"/>
  <c r="AM289" i="1" s="1"/>
  <c r="V289" i="1"/>
  <c r="P289" i="1"/>
  <c r="Q289" i="1" s="1"/>
  <c r="AD150" i="1" l="1"/>
  <c r="Y150" i="1"/>
  <c r="AK150" i="1" s="1"/>
  <c r="AL150" i="1" s="1"/>
  <c r="AM150" i="1" s="1"/>
  <c r="P150" i="1"/>
  <c r="Q150" i="1" s="1"/>
  <c r="AD287" i="1" l="1"/>
  <c r="Y287" i="1"/>
  <c r="AK287" i="1" s="1"/>
  <c r="AL287" i="1" s="1"/>
  <c r="AM287" i="1" s="1"/>
  <c r="P287" i="1"/>
  <c r="Q287" i="1" s="1"/>
  <c r="AD286" i="1" l="1"/>
  <c r="Y286" i="1"/>
  <c r="AK286" i="1" s="1"/>
  <c r="AL286" i="1" s="1"/>
  <c r="AM286" i="1" s="1"/>
  <c r="P286" i="1"/>
  <c r="Q286" i="1" s="1"/>
  <c r="AD285" i="1" l="1"/>
  <c r="Y285" i="1"/>
  <c r="AK285" i="1" s="1"/>
  <c r="AL285" i="1" s="1"/>
  <c r="AM285" i="1" s="1"/>
  <c r="P285" i="1"/>
  <c r="Q285" i="1" s="1"/>
  <c r="AD284" i="1" l="1"/>
  <c r="Y284" i="1"/>
  <c r="AK284" i="1" s="1"/>
  <c r="AL284" i="1" s="1"/>
  <c r="AM284" i="1" s="1"/>
  <c r="P284" i="1"/>
  <c r="Q284" i="1" s="1"/>
  <c r="AD283" i="1" l="1"/>
  <c r="Y283" i="1"/>
  <c r="AK283" i="1" s="1"/>
  <c r="AL283" i="1" s="1"/>
  <c r="AM283" i="1" s="1"/>
  <c r="P283" i="1"/>
  <c r="Q283" i="1" s="1"/>
  <c r="AD282" i="1" l="1"/>
  <c r="Y282" i="1"/>
  <c r="AK282" i="1" s="1"/>
  <c r="AL282" i="1" s="1"/>
  <c r="AM282" i="1" s="1"/>
  <c r="P282" i="1"/>
  <c r="Q282" i="1" s="1"/>
  <c r="AD281" i="1" l="1"/>
  <c r="Y281" i="1"/>
  <c r="AK281" i="1" s="1"/>
  <c r="AL281" i="1" s="1"/>
  <c r="AM281" i="1" s="1"/>
  <c r="P281" i="1"/>
  <c r="Q281" i="1" s="1"/>
  <c r="AD280" i="1" l="1"/>
  <c r="Y280" i="1"/>
  <c r="AK280" i="1" s="1"/>
  <c r="AL280" i="1" s="1"/>
  <c r="AM280" i="1" s="1"/>
  <c r="P280" i="1"/>
  <c r="Q280" i="1" s="1"/>
  <c r="AD279" i="1" l="1"/>
  <c r="Y279" i="1"/>
  <c r="AK279" i="1" s="1"/>
  <c r="AL279" i="1" s="1"/>
  <c r="P279" i="1"/>
  <c r="Q279" i="1" s="1"/>
  <c r="AL132" i="1" l="1"/>
  <c r="AD132" i="1"/>
  <c r="P278" i="1" l="1"/>
  <c r="Q278" i="1" s="1"/>
  <c r="P277" i="1"/>
  <c r="Q277" i="1" s="1"/>
  <c r="P276" i="1"/>
  <c r="Q276" i="1" s="1"/>
  <c r="AV275" i="1"/>
  <c r="AD275" i="1"/>
  <c r="Y275" i="1"/>
  <c r="AK275" i="1" s="1"/>
  <c r="P275" i="1"/>
  <c r="Q275" i="1" s="1"/>
  <c r="AL275" i="1" l="1"/>
  <c r="AM275" i="1"/>
  <c r="AD274" i="1" l="1"/>
  <c r="Y274" i="1"/>
  <c r="AK274" i="1" s="1"/>
  <c r="AL274" i="1" s="1"/>
  <c r="AM274" i="1" s="1"/>
  <c r="V274" i="1"/>
  <c r="P274" i="1"/>
  <c r="Q274" i="1" s="1"/>
  <c r="AD273" i="1" l="1"/>
  <c r="Y273" i="1"/>
  <c r="AK273" i="1" s="1"/>
  <c r="AL273" i="1" s="1"/>
  <c r="AM273" i="1" s="1"/>
  <c r="V273" i="1"/>
  <c r="P273" i="1"/>
  <c r="Q273" i="1" s="1"/>
  <c r="Y272" i="1" l="1"/>
  <c r="AK272" i="1" s="1"/>
  <c r="AL272" i="1" s="1"/>
  <c r="P272" i="1"/>
  <c r="AD271" i="1" l="1"/>
  <c r="Y271" i="1"/>
  <c r="AK271" i="1" s="1"/>
  <c r="AL271" i="1" s="1"/>
  <c r="AM271" i="1" s="1"/>
  <c r="P271" i="1"/>
  <c r="Q271" i="1" s="1"/>
  <c r="AD270" i="1" l="1"/>
  <c r="Y270" i="1"/>
  <c r="AK270" i="1" s="1"/>
  <c r="P270" i="1"/>
  <c r="Q270" i="1" s="1"/>
  <c r="AD269" i="1" l="1"/>
  <c r="Y269" i="1"/>
  <c r="AK269" i="1" s="1"/>
  <c r="AL269" i="1" s="1"/>
  <c r="AM269" i="1" s="1"/>
  <c r="P269" i="1"/>
  <c r="Q269" i="1" s="1"/>
  <c r="AD268" i="1" l="1"/>
  <c r="Y268" i="1"/>
  <c r="AK268" i="1" s="1"/>
  <c r="AL268" i="1" s="1"/>
  <c r="AM268" i="1" s="1"/>
  <c r="P268" i="1"/>
  <c r="Q268" i="1" s="1"/>
  <c r="AD267" i="1" l="1"/>
  <c r="Y267" i="1"/>
  <c r="AK267" i="1" s="1"/>
  <c r="AL267" i="1" s="1"/>
  <c r="AM267" i="1" s="1"/>
  <c r="P267" i="1"/>
  <c r="Q267" i="1" s="1"/>
  <c r="AD266" i="1" l="1"/>
  <c r="Y266" i="1"/>
  <c r="AK266" i="1" s="1"/>
  <c r="AL266" i="1" s="1"/>
  <c r="AM266" i="1" s="1"/>
  <c r="P266" i="1"/>
  <c r="Q266" i="1" s="1"/>
  <c r="P256" i="1" l="1"/>
  <c r="AD265" i="1" l="1"/>
  <c r="Y265" i="1"/>
  <c r="AK265" i="1" s="1"/>
  <c r="AL265" i="1" s="1"/>
  <c r="P265" i="1"/>
  <c r="Q265" i="1" s="1"/>
  <c r="AD220" i="1" l="1"/>
  <c r="Y220" i="1"/>
  <c r="AK220" i="1" s="1"/>
  <c r="AL220" i="1" s="1"/>
  <c r="AM220" i="1" s="1"/>
  <c r="P220" i="1"/>
  <c r="Q220" i="1" s="1"/>
  <c r="AD201" i="1" l="1"/>
  <c r="Y201" i="1"/>
  <c r="AK201" i="1" s="1"/>
  <c r="AL201" i="1" s="1"/>
  <c r="AM201" i="1" s="1"/>
  <c r="P201" i="1"/>
  <c r="Q201" i="1" s="1"/>
  <c r="AD264" i="1" l="1"/>
  <c r="Y264" i="1"/>
  <c r="AK264" i="1" s="1"/>
  <c r="AL264" i="1" s="1"/>
  <c r="AM264" i="1" s="1"/>
  <c r="P264" i="1"/>
  <c r="Q264" i="1" s="1"/>
  <c r="AD263" i="1" l="1"/>
  <c r="Y263" i="1"/>
  <c r="AK263" i="1" s="1"/>
  <c r="AL263" i="1" s="1"/>
  <c r="AM263" i="1" s="1"/>
  <c r="P263" i="1"/>
  <c r="Q263" i="1" s="1"/>
  <c r="AD262" i="1" l="1"/>
  <c r="Y262" i="1"/>
  <c r="AK262" i="1" s="1"/>
  <c r="AL262" i="1" s="1"/>
  <c r="AM262" i="1" s="1"/>
  <c r="P262" i="1"/>
  <c r="Q262" i="1" s="1"/>
  <c r="AD219" i="1" l="1"/>
  <c r="Y219" i="1"/>
  <c r="AK219" i="1" s="1"/>
  <c r="AL219" i="1" s="1"/>
  <c r="AM219" i="1" s="1"/>
  <c r="P219" i="1"/>
  <c r="Q219" i="1" s="1"/>
  <c r="Y121" i="1" l="1"/>
  <c r="P121" i="1"/>
  <c r="AD261" i="1"/>
  <c r="Y261" i="1"/>
  <c r="AK261" i="1" s="1"/>
  <c r="AL261" i="1" s="1"/>
  <c r="AM261" i="1" s="1"/>
  <c r="P261" i="1"/>
  <c r="Q261" i="1" s="1"/>
  <c r="AD260" i="1" l="1"/>
  <c r="Y260" i="1"/>
  <c r="AK260" i="1" s="1"/>
  <c r="AL260" i="1" s="1"/>
  <c r="AM260" i="1" s="1"/>
  <c r="P260" i="1"/>
  <c r="Q260" i="1" s="1"/>
  <c r="AD259" i="1" l="1"/>
  <c r="Y259" i="1"/>
  <c r="AK259" i="1" s="1"/>
  <c r="AL259" i="1" s="1"/>
  <c r="AM259" i="1" s="1"/>
  <c r="Q259" i="1"/>
  <c r="O259" i="1"/>
  <c r="AD258" i="1" l="1"/>
  <c r="Y258" i="1"/>
  <c r="AK258" i="1" s="1"/>
  <c r="AL258" i="1" s="1"/>
  <c r="AM258" i="1" s="1"/>
  <c r="V258" i="1"/>
  <c r="P258" i="1"/>
  <c r="Q258" i="1" s="1"/>
  <c r="AD256" i="1" l="1"/>
  <c r="Y256" i="1"/>
  <c r="AK256" i="1" s="1"/>
  <c r="AL256" i="1" s="1"/>
  <c r="AM256" i="1" s="1"/>
  <c r="Q256" i="1"/>
  <c r="Y116" i="1" l="1"/>
  <c r="P116" i="1"/>
  <c r="AD255" i="1"/>
  <c r="Y255" i="1"/>
  <c r="AK255" i="1" s="1"/>
  <c r="AL255" i="1" s="1"/>
  <c r="P255" i="1"/>
  <c r="Q255" i="1" s="1"/>
  <c r="P110" i="1" l="1"/>
  <c r="AV254" i="1"/>
  <c r="AD254" i="1"/>
  <c r="Y254" i="1"/>
  <c r="AK254" i="1" s="1"/>
  <c r="AL254" i="1" s="1"/>
  <c r="AM254" i="1" s="1"/>
  <c r="Q254" i="1"/>
  <c r="O254" i="1"/>
  <c r="AV253" i="1"/>
  <c r="AD253" i="1"/>
  <c r="Y253" i="1"/>
  <c r="AK253" i="1" s="1"/>
  <c r="AL253" i="1" s="1"/>
  <c r="AM253" i="1" s="1"/>
  <c r="Q253" i="1"/>
  <c r="O253" i="1"/>
  <c r="AD251" i="1" l="1"/>
  <c r="Y251" i="1"/>
  <c r="AK251" i="1" s="1"/>
  <c r="AL251" i="1" s="1"/>
  <c r="AM251" i="1" s="1"/>
  <c r="P251" i="1"/>
  <c r="Q251" i="1" s="1"/>
  <c r="AD250" i="1" l="1"/>
  <c r="Y250" i="1"/>
  <c r="AK250" i="1" s="1"/>
  <c r="AL250" i="1" s="1"/>
  <c r="AM250" i="1" s="1"/>
  <c r="V250" i="1"/>
  <c r="R250" i="1"/>
  <c r="Q250" i="1"/>
  <c r="P250" i="1"/>
  <c r="AD160" i="1" l="1"/>
  <c r="Y160" i="1"/>
  <c r="AK160" i="1" s="1"/>
  <c r="AL160" i="1" s="1"/>
  <c r="AM160" i="1" s="1"/>
  <c r="P160" i="1"/>
  <c r="Q160" i="1" s="1"/>
  <c r="Y138" i="1" l="1"/>
  <c r="P138" i="1"/>
  <c r="AD154" i="1" l="1"/>
  <c r="Y154" i="1"/>
  <c r="AK154" i="1" s="1"/>
  <c r="AL154" i="1" s="1"/>
  <c r="P154" i="1"/>
  <c r="Q154" i="1" s="1"/>
  <c r="AD153" i="1" l="1"/>
  <c r="Y153" i="1"/>
  <c r="AK153" i="1" s="1"/>
  <c r="AL153" i="1" s="1"/>
  <c r="P153" i="1"/>
  <c r="Q153" i="1" s="1"/>
  <c r="AD24" i="1" l="1"/>
  <c r="Y24" i="1"/>
  <c r="AK24" i="1" s="1"/>
  <c r="P24" i="1"/>
  <c r="Q24" i="1" s="1"/>
  <c r="AM24" i="1" l="1"/>
  <c r="AL24" i="1"/>
  <c r="AD249" i="1" l="1"/>
  <c r="Y249" i="1"/>
  <c r="AK249" i="1" s="1"/>
  <c r="AL249" i="1" s="1"/>
  <c r="AM249" i="1" s="1"/>
  <c r="P249" i="1"/>
  <c r="Q249" i="1" s="1"/>
  <c r="AD248" i="1" l="1"/>
  <c r="Y248" i="1"/>
  <c r="AK248" i="1" s="1"/>
  <c r="AL248" i="1" s="1"/>
  <c r="O248" i="1"/>
  <c r="P248" i="1" s="1"/>
  <c r="Q248" i="1" s="1"/>
  <c r="AD247" i="1" l="1"/>
  <c r="Y247" i="1"/>
  <c r="AK247" i="1" s="1"/>
  <c r="AL247" i="1" s="1"/>
  <c r="AM247" i="1" s="1"/>
  <c r="P247" i="1"/>
  <c r="Q247" i="1" s="1"/>
  <c r="AD245" i="1" l="1"/>
  <c r="Y245" i="1"/>
  <c r="AK245" i="1" s="1"/>
  <c r="AL245" i="1" s="1"/>
  <c r="P245" i="1"/>
  <c r="Q245" i="1" s="1"/>
  <c r="AD191" i="1" l="1"/>
  <c r="Y191" i="1"/>
  <c r="AK191" i="1" s="1"/>
  <c r="AL191" i="1" s="1"/>
  <c r="AM191" i="1" s="1"/>
  <c r="P191" i="1"/>
  <c r="Q191" i="1" s="1"/>
  <c r="AD244" i="1" l="1"/>
  <c r="Y244" i="1"/>
  <c r="AK244" i="1" s="1"/>
  <c r="AL244" i="1" s="1"/>
  <c r="AM244" i="1" s="1"/>
  <c r="P244" i="1"/>
  <c r="Q244" i="1" s="1"/>
  <c r="AD142" i="1" l="1"/>
  <c r="Y142" i="1"/>
  <c r="AK142" i="1" s="1"/>
  <c r="AL142" i="1" s="1"/>
  <c r="AM142" i="1" s="1"/>
  <c r="P142" i="1"/>
  <c r="Q142" i="1" s="1"/>
  <c r="AD243" i="1" l="1"/>
  <c r="Y243" i="1"/>
  <c r="AK243" i="1" s="1"/>
  <c r="AL243" i="1" s="1"/>
  <c r="P243" i="1"/>
  <c r="Q243" i="1" s="1"/>
  <c r="Y128" i="1" l="1"/>
  <c r="AD221" i="1" l="1"/>
  <c r="Y221" i="1"/>
  <c r="AK221" i="1" s="1"/>
  <c r="AL221" i="1" s="1"/>
  <c r="AM221" i="1" s="1"/>
  <c r="P221" i="1"/>
  <c r="Q221" i="1" s="1"/>
  <c r="AD211" i="1" l="1"/>
  <c r="Y211" i="1"/>
  <c r="AK211" i="1" s="1"/>
  <c r="AL211" i="1" s="1"/>
  <c r="P211" i="1"/>
  <c r="Q211" i="1" s="1"/>
  <c r="AD210" i="1" l="1"/>
  <c r="Y210" i="1"/>
  <c r="AK210" i="1" s="1"/>
  <c r="AL210" i="1" s="1"/>
  <c r="P210" i="1"/>
  <c r="Q210" i="1" s="1"/>
  <c r="AD209" i="1" l="1"/>
  <c r="Y209" i="1"/>
  <c r="AK209" i="1" s="1"/>
  <c r="AL209" i="1" s="1"/>
  <c r="P209" i="1"/>
  <c r="Q209" i="1" s="1"/>
  <c r="Y147" i="1" l="1"/>
  <c r="AK147" i="1" s="1"/>
  <c r="AL147" i="1" s="1"/>
  <c r="P147" i="1"/>
  <c r="Q147" i="1" s="1"/>
  <c r="AD19" i="1" l="1"/>
  <c r="Y19" i="1"/>
  <c r="AK19" i="1" s="1"/>
  <c r="AL19" i="1" s="1"/>
  <c r="AM19" i="1" s="1"/>
  <c r="P19" i="1"/>
  <c r="Q19" i="1" s="1"/>
  <c r="AD242" i="1" l="1"/>
  <c r="Y242" i="1"/>
  <c r="AK242" i="1" s="1"/>
  <c r="AL242" i="1" s="1"/>
  <c r="AM242" i="1" s="1"/>
  <c r="P242" i="1"/>
  <c r="Q242" i="1" s="1"/>
  <c r="AD241" i="1" l="1"/>
  <c r="Y241" i="1"/>
  <c r="AK241" i="1" s="1"/>
  <c r="AL241" i="1" s="1"/>
  <c r="AM241" i="1" s="1"/>
  <c r="P241" i="1"/>
  <c r="Q241" i="1" s="1"/>
  <c r="AD197" i="1" l="1"/>
  <c r="Y197" i="1"/>
  <c r="AK197" i="1" s="1"/>
  <c r="P197" i="1"/>
  <c r="Q197" i="1" s="1"/>
  <c r="AD30" i="1" l="1"/>
  <c r="Y30" i="1"/>
  <c r="AK30" i="1" s="1"/>
  <c r="AL30" i="1" s="1"/>
  <c r="AM30" i="1" s="1"/>
  <c r="P30" i="1"/>
  <c r="Q30" i="1" s="1"/>
  <c r="AD23" i="1" l="1"/>
  <c r="Y23" i="1"/>
  <c r="AK23" i="1" s="1"/>
  <c r="AL23" i="1" s="1"/>
  <c r="AM23" i="1" s="1"/>
  <c r="P23" i="1"/>
  <c r="Q23" i="1" s="1"/>
  <c r="AD20" i="1" l="1"/>
  <c r="Y20" i="1"/>
  <c r="AK20" i="1" s="1"/>
  <c r="AL20" i="1" s="1"/>
  <c r="AM20" i="1" s="1"/>
  <c r="P20" i="1"/>
  <c r="Q20" i="1" s="1"/>
  <c r="AD240" i="1" l="1"/>
  <c r="Y240" i="1"/>
  <c r="AK240" i="1" s="1"/>
  <c r="AL240" i="1" s="1"/>
  <c r="P240" i="1"/>
  <c r="Q240" i="1" s="1"/>
  <c r="AD239" i="1" l="1"/>
  <c r="Y239" i="1"/>
  <c r="AK239" i="1" s="1"/>
  <c r="AL239" i="1" s="1"/>
  <c r="P239" i="1"/>
  <c r="Q239" i="1" s="1"/>
  <c r="AD238" i="1" l="1"/>
  <c r="Y238" i="1"/>
  <c r="AK238" i="1" s="1"/>
  <c r="AL238" i="1" s="1"/>
  <c r="P238" i="1"/>
  <c r="Q238" i="1" s="1"/>
  <c r="AD237" i="1" l="1"/>
  <c r="Y237" i="1"/>
  <c r="AK237" i="1" s="1"/>
  <c r="AL237" i="1" s="1"/>
  <c r="AM237" i="1" s="1"/>
  <c r="P237" i="1"/>
  <c r="Q237" i="1" s="1"/>
  <c r="AD33" i="1" l="1"/>
  <c r="Y33" i="1"/>
  <c r="AK33" i="1" s="1"/>
  <c r="AL33" i="1" s="1"/>
  <c r="P33" i="1"/>
  <c r="Q33" i="1" s="1"/>
  <c r="AD136" i="1" l="1"/>
  <c r="Y136" i="1"/>
  <c r="AK136" i="1" s="1"/>
  <c r="AL136" i="1" s="1"/>
  <c r="P136" i="1"/>
  <c r="Q136" i="1" s="1"/>
  <c r="AD236" i="1" l="1"/>
  <c r="Y236" i="1"/>
  <c r="AK236" i="1" s="1"/>
  <c r="AL236" i="1" s="1"/>
  <c r="AM236" i="1" s="1"/>
  <c r="P236" i="1"/>
  <c r="Q236" i="1" s="1"/>
  <c r="AD235" i="1" l="1"/>
  <c r="Y235" i="1"/>
  <c r="AK235" i="1" s="1"/>
  <c r="AL235" i="1" s="1"/>
  <c r="AM235" i="1" s="1"/>
  <c r="P235" i="1"/>
  <c r="Q235" i="1" s="1"/>
  <c r="AD234" i="1" l="1"/>
  <c r="Y234" i="1"/>
  <c r="AK234" i="1" s="1"/>
  <c r="AL234" i="1" s="1"/>
  <c r="AM234" i="1" s="1"/>
  <c r="P234" i="1"/>
  <c r="Q234" i="1" s="1"/>
  <c r="AD233" i="1" l="1"/>
  <c r="Y233" i="1"/>
  <c r="AK233" i="1" s="1"/>
  <c r="AL233" i="1" s="1"/>
  <c r="AM233" i="1" s="1"/>
  <c r="P233" i="1"/>
  <c r="Q233" i="1" s="1"/>
  <c r="AV232" i="1" l="1"/>
  <c r="AD232" i="1"/>
  <c r="Y232" i="1"/>
  <c r="AK232" i="1" s="1"/>
  <c r="AL232" i="1" s="1"/>
  <c r="P232" i="1"/>
  <c r="R232" i="1" s="1"/>
  <c r="P27" i="1" l="1"/>
  <c r="AD231" i="1" l="1"/>
  <c r="Y231" i="1"/>
  <c r="AK231" i="1" s="1"/>
  <c r="AL231" i="1" s="1"/>
  <c r="AM231" i="1" s="1"/>
  <c r="P231" i="1"/>
  <c r="Q231" i="1" s="1"/>
  <c r="AD230" i="1" l="1"/>
  <c r="Y230" i="1"/>
  <c r="AK230" i="1" s="1"/>
  <c r="AL230" i="1" s="1"/>
  <c r="AM230" i="1" s="1"/>
  <c r="P230" i="1"/>
  <c r="Q230" i="1" s="1"/>
  <c r="AD229" i="1" l="1"/>
  <c r="Y229" i="1"/>
  <c r="AK229" i="1" s="1"/>
  <c r="AL229" i="1" s="1"/>
  <c r="R6" i="2" l="1"/>
  <c r="R7" i="2"/>
  <c r="R8" i="2"/>
  <c r="R9" i="2"/>
  <c r="R10" i="2"/>
  <c r="R11" i="2"/>
  <c r="R12" i="2"/>
  <c r="R13" i="2"/>
  <c r="R14" i="2"/>
  <c r="R15" i="2"/>
  <c r="R16" i="2"/>
  <c r="R17" i="2"/>
  <c r="R18" i="2"/>
  <c r="R19" i="2"/>
  <c r="R20" i="2"/>
  <c r="R21" i="2"/>
  <c r="R22" i="2"/>
  <c r="R23" i="2"/>
  <c r="R24" i="2"/>
  <c r="R25" i="2"/>
  <c r="Q26" i="2"/>
  <c r="Q27" i="2"/>
  <c r="Q28" i="2"/>
  <c r="Q29" i="2"/>
  <c r="Q30" i="2"/>
  <c r="Q31" i="2"/>
  <c r="Q32" i="2"/>
  <c r="Q33" i="2"/>
  <c r="Q34" i="2"/>
  <c r="Q35" i="2"/>
  <c r="Q36" i="2"/>
  <c r="Q37" i="2"/>
  <c r="Q38" i="2"/>
  <c r="Q39" i="2"/>
  <c r="Q40" i="2"/>
  <c r="Q41" i="2"/>
  <c r="Q42" i="2"/>
  <c r="Q43" i="2"/>
  <c r="Q44" i="2"/>
  <c r="S45" i="2"/>
  <c r="Q46" i="2"/>
  <c r="Q47" i="2"/>
  <c r="Q48" i="2"/>
  <c r="Q49" i="2"/>
  <c r="Q50" i="2"/>
  <c r="R52" i="2"/>
  <c r="R53" i="2"/>
  <c r="R54" i="2"/>
  <c r="R55" i="2"/>
  <c r="R51" i="2"/>
  <c r="Q56" i="2"/>
  <c r="Q57" i="2"/>
  <c r="Q58" i="2"/>
  <c r="Q60" i="2"/>
  <c r="Q61" i="2"/>
  <c r="Q62" i="2"/>
  <c r="Q63" i="2"/>
  <c r="Q64" i="2"/>
  <c r="Q65" i="2"/>
  <c r="Q66" i="2"/>
  <c r="Q67" i="2"/>
  <c r="Q68" i="2"/>
  <c r="Q69" i="2"/>
  <c r="Q70" i="2"/>
  <c r="Q71" i="2"/>
  <c r="Q72" i="2"/>
  <c r="Q73" i="2"/>
  <c r="Q74" i="2"/>
  <c r="Q75" i="2"/>
  <c r="Q76" i="2"/>
  <c r="Q77" i="2"/>
  <c r="Q78" i="2"/>
  <c r="Q79" i="2"/>
  <c r="Q80" i="2"/>
  <c r="Q81" i="2"/>
  <c r="Q82" i="2"/>
  <c r="Q83" i="2"/>
  <c r="Q84" i="2"/>
  <c r="Q87" i="2"/>
  <c r="Q88" i="2"/>
  <c r="Q89" i="2"/>
  <c r="Q90" i="2"/>
  <c r="Q91" i="2"/>
  <c r="Q92" i="2"/>
  <c r="Q93" i="2"/>
  <c r="Q94" i="2"/>
  <c r="Q95" i="2"/>
  <c r="Q96" i="2"/>
  <c r="Q97" i="2"/>
  <c r="Q98" i="2"/>
  <c r="Q99" i="2"/>
  <c r="Q100" i="2"/>
  <c r="Q101" i="2"/>
  <c r="R102" i="2"/>
  <c r="R103" i="2"/>
  <c r="R104" i="2"/>
  <c r="R105" i="2"/>
  <c r="R106" i="2"/>
  <c r="R107" i="2"/>
  <c r="Q108" i="2"/>
  <c r="Q109" i="2"/>
  <c r="Q110" i="2"/>
  <c r="Q111" i="2"/>
  <c r="Q112" i="2"/>
  <c r="Q113" i="2"/>
  <c r="Q114" i="2"/>
  <c r="Q115" i="2"/>
  <c r="Q116" i="2"/>
  <c r="Q117" i="2"/>
  <c r="R119" i="2"/>
  <c r="Q118" i="2"/>
  <c r="P119" i="2"/>
  <c r="O114" i="2"/>
  <c r="O115" i="2"/>
  <c r="O116" i="2"/>
  <c r="O117" i="2"/>
  <c r="O118" i="2"/>
  <c r="O113" i="2"/>
  <c r="P111" i="2"/>
  <c r="P112" i="2"/>
  <c r="P103" i="2"/>
  <c r="P104" i="2"/>
  <c r="P105" i="2"/>
  <c r="P106" i="2"/>
  <c r="P107" i="2"/>
  <c r="P108" i="2"/>
  <c r="P109" i="2"/>
  <c r="P110" i="2"/>
  <c r="P102" i="2"/>
  <c r="O101" i="2"/>
  <c r="O100" i="2"/>
  <c r="P99" i="2"/>
  <c r="O98" i="2"/>
  <c r="P96" i="2" l="1"/>
  <c r="P97" i="2"/>
  <c r="P95" i="2"/>
  <c r="O94" i="2"/>
  <c r="P93" i="2"/>
  <c r="O92" i="2"/>
  <c r="P91" i="2"/>
  <c r="O90" i="2"/>
  <c r="P89" i="2"/>
  <c r="O86" i="2"/>
  <c r="O87" i="2"/>
  <c r="O88" i="2"/>
  <c r="O85" i="2"/>
  <c r="P84" i="2"/>
  <c r="P81" i="2"/>
  <c r="P82" i="2"/>
  <c r="P83" i="2"/>
  <c r="P77" i="2"/>
  <c r="P78" i="2"/>
  <c r="P79" i="2"/>
  <c r="P80" i="2"/>
  <c r="P71" i="2"/>
  <c r="P72" i="2"/>
  <c r="P73" i="2"/>
  <c r="P74" i="2"/>
  <c r="P75" i="2"/>
  <c r="P76" i="2"/>
  <c r="P66" i="2"/>
  <c r="P67" i="2"/>
  <c r="P68" i="2"/>
  <c r="P69" i="2"/>
  <c r="P70" i="2"/>
  <c r="P63" i="2"/>
  <c r="P64" i="2"/>
  <c r="P65" i="2"/>
  <c r="P62" i="2"/>
  <c r="O61" i="2"/>
  <c r="O60" i="2"/>
  <c r="P58" i="2"/>
  <c r="P59" i="2"/>
  <c r="P57" i="2"/>
  <c r="O56" i="2"/>
  <c r="P50" i="2"/>
  <c r="O48" i="2"/>
  <c r="O49" i="2"/>
  <c r="O47" i="2"/>
  <c r="P46" i="2"/>
  <c r="P45" i="2"/>
  <c r="P38" i="2"/>
  <c r="P35" i="2"/>
  <c r="P32" i="2"/>
  <c r="P33" i="2"/>
  <c r="P34" i="2"/>
  <c r="P31" i="2"/>
  <c r="P18" i="2"/>
  <c r="P19" i="2"/>
  <c r="P20" i="2"/>
  <c r="P21" i="2"/>
  <c r="P22" i="2"/>
  <c r="P23" i="2"/>
  <c r="P24" i="2"/>
  <c r="P25" i="2"/>
  <c r="P7" i="2"/>
  <c r="P8" i="2"/>
  <c r="P9" i="2"/>
  <c r="P10" i="2"/>
  <c r="P11" i="2"/>
  <c r="P12" i="2"/>
  <c r="P13" i="2"/>
  <c r="P14" i="2"/>
  <c r="P15" i="2"/>
  <c r="P16" i="2"/>
  <c r="P17" i="2"/>
  <c r="P6" i="2"/>
  <c r="R44" i="1" l="1"/>
  <c r="Q192" i="1"/>
  <c r="Q193" i="1"/>
  <c r="Q194" i="1"/>
  <c r="Q195" i="1"/>
  <c r="Q196" i="1"/>
  <c r="Q222" i="1"/>
  <c r="Q223" i="1"/>
  <c r="Q224" i="1"/>
  <c r="Q225" i="1"/>
  <c r="Q226" i="1"/>
  <c r="Q227" i="1"/>
  <c r="Q228" i="1"/>
  <c r="O222" i="1" l="1"/>
  <c r="O223" i="1"/>
  <c r="O224" i="1"/>
  <c r="O225" i="1"/>
  <c r="O226" i="1"/>
  <c r="O227" i="1"/>
  <c r="O228" i="1"/>
  <c r="O217" i="1"/>
  <c r="O213" i="1"/>
  <c r="O214" i="1"/>
  <c r="O215" i="1"/>
  <c r="O216" i="1"/>
  <c r="O202" i="1"/>
  <c r="O203" i="1"/>
  <c r="O204" i="1"/>
  <c r="O205" i="1"/>
  <c r="O206" i="1"/>
  <c r="O207" i="1"/>
  <c r="O208" i="1"/>
  <c r="Q198" i="1"/>
  <c r="O196" i="1"/>
  <c r="O198" i="1"/>
  <c r="O200" i="1"/>
  <c r="O190" i="1"/>
  <c r="O192" i="1"/>
  <c r="O193" i="1"/>
  <c r="O194" i="1"/>
  <c r="O195" i="1"/>
  <c r="O184" i="1"/>
  <c r="O185" i="1"/>
  <c r="O186" i="1"/>
  <c r="O187" i="1"/>
  <c r="O188" i="1"/>
  <c r="O189" i="1"/>
  <c r="O178" i="1"/>
  <c r="O179" i="1"/>
  <c r="O180" i="1"/>
  <c r="O181" i="1"/>
  <c r="O182" i="1"/>
  <c r="O183" i="1"/>
  <c r="O171" i="1"/>
  <c r="O172" i="1"/>
  <c r="O173" i="1"/>
  <c r="O174" i="1"/>
  <c r="O175" i="1"/>
  <c r="O176" i="1"/>
  <c r="O177" i="1"/>
  <c r="O166" i="1"/>
  <c r="O167" i="1"/>
  <c r="O168" i="1"/>
  <c r="O169" i="1"/>
  <c r="O170" i="1"/>
  <c r="O165" i="1"/>
  <c r="O164" i="1"/>
  <c r="O161" i="1"/>
  <c r="O162" i="1"/>
  <c r="O163" i="1"/>
  <c r="O159" i="1"/>
  <c r="O156" i="1"/>
  <c r="O157" i="1"/>
  <c r="O148" i="1"/>
  <c r="O149" i="1"/>
  <c r="O155" i="1"/>
  <c r="O143" i="1"/>
  <c r="O144" i="1"/>
  <c r="O145" i="1"/>
  <c r="O146" i="1"/>
  <c r="O141" i="1"/>
  <c r="O137" i="1"/>
  <c r="O134" i="1"/>
  <c r="O124" i="1"/>
  <c r="O125" i="1"/>
  <c r="O126" i="1"/>
  <c r="O127" i="1"/>
  <c r="O128" i="1"/>
  <c r="O129" i="1"/>
  <c r="O130" i="1"/>
  <c r="O123" i="1"/>
  <c r="O120" i="1"/>
  <c r="O118" i="1"/>
  <c r="O115" i="1"/>
  <c r="O106" i="1"/>
  <c r="O107" i="1"/>
  <c r="O108" i="1"/>
  <c r="O109" i="1"/>
  <c r="O97" i="1"/>
  <c r="O98" i="1"/>
  <c r="O99" i="1"/>
  <c r="O100" i="1"/>
  <c r="O101" i="1"/>
  <c r="O102" i="1"/>
  <c r="O103" i="1"/>
  <c r="O104" i="1"/>
  <c r="O105" i="1"/>
  <c r="O89" i="1"/>
  <c r="O90" i="1"/>
  <c r="O91" i="1"/>
  <c r="O92" i="1"/>
  <c r="O93" i="1"/>
  <c r="O94" i="1"/>
  <c r="O95" i="1"/>
  <c r="O96" i="1"/>
  <c r="O80" i="1"/>
  <c r="O81" i="1"/>
  <c r="O82" i="1"/>
  <c r="O83" i="1"/>
  <c r="O84" i="1"/>
  <c r="O85" i="1"/>
  <c r="O86" i="1"/>
  <c r="O87" i="1"/>
  <c r="O88" i="1"/>
  <c r="O74" i="1"/>
  <c r="O75" i="1"/>
  <c r="O76" i="1"/>
  <c r="O77" i="1"/>
  <c r="O78" i="1"/>
  <c r="O79" i="1"/>
  <c r="O65" i="1"/>
  <c r="O66" i="1"/>
  <c r="O67" i="1"/>
  <c r="O68" i="1"/>
  <c r="O69" i="1"/>
  <c r="O70" i="1"/>
  <c r="O71" i="1"/>
  <c r="O72" i="1"/>
  <c r="O73" i="1"/>
  <c r="O59" i="1"/>
  <c r="O60" i="1"/>
  <c r="O61" i="1"/>
  <c r="O62" i="1"/>
  <c r="O63" i="1"/>
  <c r="O64" i="1"/>
  <c r="O50" i="1"/>
  <c r="O51" i="1"/>
  <c r="O52" i="1"/>
  <c r="O53" i="1"/>
  <c r="O54" i="1"/>
  <c r="O55" i="1"/>
  <c r="O56" i="1"/>
  <c r="O57" i="1"/>
  <c r="O58" i="1"/>
  <c r="O42" i="1"/>
  <c r="O44" i="1"/>
  <c r="O45" i="1"/>
  <c r="O46" i="1"/>
  <c r="O47" i="1"/>
  <c r="O48" i="1"/>
  <c r="O49" i="1"/>
  <c r="O39" i="1"/>
  <c r="O40" i="1"/>
  <c r="O41" i="1"/>
  <c r="O34" i="1"/>
  <c r="O35" i="1"/>
  <c r="O36" i="1"/>
  <c r="O37" i="1"/>
  <c r="O38" i="1"/>
  <c r="O28" i="1"/>
  <c r="O29" i="1"/>
  <c r="O25" i="1"/>
  <c r="O26" i="1"/>
  <c r="O15" i="1"/>
  <c r="O16" i="1"/>
  <c r="O17" i="1"/>
  <c r="O18" i="1"/>
  <c r="O10" i="1"/>
  <c r="O11" i="1"/>
  <c r="O12" i="1"/>
  <c r="O13" i="1"/>
  <c r="O14" i="1"/>
  <c r="O9" i="1" l="1"/>
  <c r="Y149" i="4"/>
  <c r="AK149" i="4" s="1"/>
  <c r="AL149" i="4" s="1"/>
  <c r="AM149" i="4" s="1"/>
  <c r="Y148" i="4"/>
  <c r="AK148" i="4" s="1"/>
  <c r="AL148" i="4" s="1"/>
  <c r="AM148" i="4" s="1"/>
  <c r="Y147" i="4"/>
  <c r="AK147" i="4" s="1"/>
  <c r="AL147" i="4" s="1"/>
  <c r="AM147" i="4" s="1"/>
  <c r="Y146" i="4"/>
  <c r="AK146" i="4" s="1"/>
  <c r="AL146" i="4" s="1"/>
  <c r="AM146" i="4" s="1"/>
  <c r="Y145" i="4"/>
  <c r="AK145" i="4" s="1"/>
  <c r="AL145" i="4" s="1"/>
  <c r="AM145" i="4" s="1"/>
  <c r="Y144" i="4"/>
  <c r="AK144" i="4" s="1"/>
  <c r="AL144" i="4" s="1"/>
  <c r="AM144" i="4" s="1"/>
  <c r="Y143" i="4"/>
  <c r="AK143" i="4" s="1"/>
  <c r="AL143" i="4" s="1"/>
  <c r="AM143" i="4" s="1"/>
  <c r="Y142" i="4"/>
  <c r="AK142" i="4" s="1"/>
  <c r="AL142" i="4" s="1"/>
  <c r="AM142" i="4" s="1"/>
  <c r="Y141" i="4"/>
  <c r="AK141" i="4" s="1"/>
  <c r="AL141" i="4" s="1"/>
  <c r="AM141" i="4" s="1"/>
  <c r="Y140" i="4"/>
  <c r="AK140" i="4" s="1"/>
  <c r="AL140" i="4" s="1"/>
  <c r="AM140" i="4" s="1"/>
  <c r="Y139" i="4"/>
  <c r="AK139" i="4" s="1"/>
  <c r="AL139" i="4" s="1"/>
  <c r="AM139" i="4" s="1"/>
  <c r="Y138" i="4"/>
  <c r="AK138" i="4" s="1"/>
  <c r="AL138" i="4" s="1"/>
  <c r="AM138" i="4" s="1"/>
  <c r="Y137" i="4"/>
  <c r="AK137" i="4" s="1"/>
  <c r="AL137" i="4" s="1"/>
  <c r="AM137" i="4" s="1"/>
  <c r="Y136" i="4"/>
  <c r="AK136" i="4" s="1"/>
  <c r="AL136" i="4" s="1"/>
  <c r="AM136" i="4" s="1"/>
  <c r="Y135" i="4"/>
  <c r="AK135" i="4" s="1"/>
  <c r="AL135" i="4" s="1"/>
  <c r="AM135" i="4" s="1"/>
  <c r="Y134" i="4"/>
  <c r="AK134" i="4" s="1"/>
  <c r="AL134" i="4" s="1"/>
  <c r="AM134" i="4" s="1"/>
  <c r="Y133" i="4"/>
  <c r="AK133" i="4" s="1"/>
  <c r="AL133" i="4" s="1"/>
  <c r="AM133" i="4" s="1"/>
  <c r="Y132" i="4"/>
  <c r="AK132" i="4" s="1"/>
  <c r="AL132" i="4" s="1"/>
  <c r="AM132" i="4" s="1"/>
  <c r="Y131" i="4"/>
  <c r="AK131" i="4" s="1"/>
  <c r="AL131" i="4" s="1"/>
  <c r="AM131" i="4" s="1"/>
  <c r="Y130" i="4"/>
  <c r="AK130" i="4" s="1"/>
  <c r="AL130" i="4" s="1"/>
  <c r="AM130" i="4" s="1"/>
  <c r="Y129" i="4"/>
  <c r="AK129" i="4" s="1"/>
  <c r="AL129" i="4" s="1"/>
  <c r="AM129" i="4" s="1"/>
  <c r="Y128" i="4"/>
  <c r="AK128" i="4" s="1"/>
  <c r="AL128" i="4" s="1"/>
  <c r="AM128" i="4" s="1"/>
  <c r="Y127" i="4"/>
  <c r="AK127" i="4" s="1"/>
  <c r="AL127" i="4" s="1"/>
  <c r="AM127" i="4" s="1"/>
  <c r="Y126" i="4"/>
  <c r="AK126" i="4" s="1"/>
  <c r="AL126" i="4" s="1"/>
  <c r="AM126" i="4" s="1"/>
  <c r="Y125" i="4"/>
  <c r="AK125" i="4" s="1"/>
  <c r="AL125" i="4" s="1"/>
  <c r="AM125" i="4" s="1"/>
  <c r="Y124" i="4"/>
  <c r="AK124" i="4" s="1"/>
  <c r="AL124" i="4" s="1"/>
  <c r="AM124" i="4" s="1"/>
  <c r="Y123" i="4"/>
  <c r="AK123" i="4" s="1"/>
  <c r="AL123" i="4" s="1"/>
  <c r="AM123" i="4" s="1"/>
  <c r="Y122" i="4"/>
  <c r="AK122" i="4" s="1"/>
  <c r="AL122" i="4" s="1"/>
  <c r="AM122" i="4" s="1"/>
  <c r="Y121" i="4"/>
  <c r="AK121" i="4" s="1"/>
  <c r="AL121" i="4" s="1"/>
  <c r="AM121" i="4" s="1"/>
  <c r="Y120" i="4"/>
  <c r="AK120" i="4" s="1"/>
  <c r="AL120" i="4" s="1"/>
  <c r="AM120" i="4" s="1"/>
  <c r="Y119" i="4"/>
  <c r="AK119" i="4" s="1"/>
  <c r="AL119" i="4" s="1"/>
  <c r="AM119" i="4" s="1"/>
  <c r="Y118" i="4"/>
  <c r="AK118" i="4" s="1"/>
  <c r="AL118" i="4" s="1"/>
  <c r="AM118" i="4" s="1"/>
  <c r="Y117" i="4"/>
  <c r="AK117" i="4" s="1"/>
  <c r="AL117" i="4" s="1"/>
  <c r="AM117" i="4" s="1"/>
  <c r="Y116" i="4"/>
  <c r="AK116" i="4" s="1"/>
  <c r="AL116" i="4" s="1"/>
  <c r="AM116" i="4" s="1"/>
  <c r="Y115" i="4"/>
  <c r="AK115" i="4" s="1"/>
  <c r="AL115" i="4" s="1"/>
  <c r="AM115" i="4" s="1"/>
  <c r="Y114" i="4"/>
  <c r="AK114" i="4" s="1"/>
  <c r="AL114" i="4" s="1"/>
  <c r="AM114" i="4" s="1"/>
  <c r="Y113" i="4"/>
  <c r="AK113" i="4" s="1"/>
  <c r="AL113" i="4" s="1"/>
  <c r="AM113" i="4" s="1"/>
  <c r="Y112" i="4"/>
  <c r="AK112" i="4" s="1"/>
  <c r="AL112" i="4" s="1"/>
  <c r="AM112" i="4" s="1"/>
  <c r="Y111" i="4"/>
  <c r="AK111" i="4" s="1"/>
  <c r="AL111" i="4" s="1"/>
  <c r="AM111" i="4" s="1"/>
  <c r="Y110" i="4"/>
  <c r="AK110" i="4" s="1"/>
  <c r="AL110" i="4" s="1"/>
  <c r="AM110" i="4" s="1"/>
  <c r="Y109" i="4"/>
  <c r="AK109" i="4" s="1"/>
  <c r="AL109" i="4" s="1"/>
  <c r="AM109" i="4" s="1"/>
  <c r="Y108" i="4"/>
  <c r="AK108" i="4" s="1"/>
  <c r="AL108" i="4" s="1"/>
  <c r="AM108" i="4" s="1"/>
  <c r="Y107" i="4"/>
  <c r="AK107" i="4" s="1"/>
  <c r="AL107" i="4" s="1"/>
  <c r="AM107" i="4" s="1"/>
  <c r="Y106" i="4"/>
  <c r="AK106" i="4" s="1"/>
  <c r="AL106" i="4" s="1"/>
  <c r="AM106" i="4" s="1"/>
  <c r="Y105" i="4"/>
  <c r="AK105" i="4" s="1"/>
  <c r="AL105" i="4" s="1"/>
  <c r="AM105" i="4" s="1"/>
  <c r="Y104" i="4"/>
  <c r="AK104" i="4" s="1"/>
  <c r="AL104" i="4" s="1"/>
  <c r="AM104" i="4" s="1"/>
  <c r="Y103" i="4"/>
  <c r="AK103" i="4" s="1"/>
  <c r="AL103" i="4" s="1"/>
  <c r="AM103" i="4" s="1"/>
  <c r="Y102" i="4"/>
  <c r="AK102" i="4" s="1"/>
  <c r="AL102" i="4" s="1"/>
  <c r="AM102" i="4" s="1"/>
  <c r="Y101" i="4"/>
  <c r="AK101" i="4" s="1"/>
  <c r="AL101" i="4" s="1"/>
  <c r="AM101" i="4" s="1"/>
  <c r="Y100" i="4"/>
  <c r="AK100" i="4" s="1"/>
  <c r="AL100" i="4" s="1"/>
  <c r="AM100" i="4" s="1"/>
  <c r="Y99" i="4"/>
  <c r="AK99" i="4" s="1"/>
  <c r="AL99" i="4" s="1"/>
  <c r="AM99" i="4" s="1"/>
  <c r="Y98" i="4"/>
  <c r="AK98" i="4" s="1"/>
  <c r="AL98" i="4" s="1"/>
  <c r="AM98" i="4" s="1"/>
  <c r="Y97" i="4"/>
  <c r="AK97" i="4" s="1"/>
  <c r="AL97" i="4" s="1"/>
  <c r="AM97" i="4" s="1"/>
  <c r="Y96" i="4"/>
  <c r="AK96" i="4" s="1"/>
  <c r="AL96" i="4" s="1"/>
  <c r="AM96" i="4" s="1"/>
  <c r="Y95" i="4"/>
  <c r="AK95" i="4" s="1"/>
  <c r="AL95" i="4" s="1"/>
  <c r="AM95" i="4" s="1"/>
  <c r="Y94" i="4"/>
  <c r="AK94" i="4" s="1"/>
  <c r="AL94" i="4" s="1"/>
  <c r="AM94" i="4" s="1"/>
  <c r="Y93" i="4"/>
  <c r="AK93" i="4" s="1"/>
  <c r="AL93" i="4" s="1"/>
  <c r="AM93" i="4" s="1"/>
  <c r="Y92" i="4"/>
  <c r="AK92" i="4" s="1"/>
  <c r="AL92" i="4" s="1"/>
  <c r="AM92" i="4" s="1"/>
  <c r="Y91" i="4"/>
  <c r="AK91" i="4" s="1"/>
  <c r="AL91" i="4" s="1"/>
  <c r="AM91" i="4" s="1"/>
  <c r="Y90" i="4"/>
  <c r="AK90" i="4" s="1"/>
  <c r="AL90" i="4" s="1"/>
  <c r="AM90" i="4" s="1"/>
  <c r="Y89" i="4"/>
  <c r="AK89" i="4" s="1"/>
  <c r="AL89" i="4" s="1"/>
  <c r="AM89" i="4" s="1"/>
  <c r="Y88" i="4"/>
  <c r="AK88" i="4" s="1"/>
  <c r="AL88" i="4" s="1"/>
  <c r="AM88" i="4" s="1"/>
  <c r="Y87" i="4"/>
  <c r="AK87" i="4" s="1"/>
  <c r="AL87" i="4" s="1"/>
  <c r="AM87" i="4" s="1"/>
  <c r="Y86" i="4"/>
  <c r="AK86" i="4" s="1"/>
  <c r="AL86" i="4" s="1"/>
  <c r="AM86" i="4" s="1"/>
  <c r="Y85" i="4"/>
  <c r="AK85" i="4" s="1"/>
  <c r="AL85" i="4" s="1"/>
  <c r="AM85" i="4" s="1"/>
  <c r="Y84" i="4"/>
  <c r="AK84" i="4" s="1"/>
  <c r="AL84" i="4" s="1"/>
  <c r="AM84" i="4" s="1"/>
  <c r="Y83" i="4"/>
  <c r="AK83" i="4" s="1"/>
  <c r="AL83" i="4" s="1"/>
  <c r="AM83" i="4" s="1"/>
  <c r="Y82" i="4"/>
  <c r="AK82" i="4" s="1"/>
  <c r="AL82" i="4" s="1"/>
  <c r="AM82" i="4" s="1"/>
  <c r="Y81" i="4"/>
  <c r="AK81" i="4" s="1"/>
  <c r="AL81" i="4" s="1"/>
  <c r="AM81" i="4" s="1"/>
  <c r="Y80" i="4"/>
  <c r="AK80" i="4" s="1"/>
  <c r="AL80" i="4" s="1"/>
  <c r="AM80" i="4" s="1"/>
  <c r="Y79" i="4"/>
  <c r="AK79" i="4" s="1"/>
  <c r="AL79" i="4" s="1"/>
  <c r="AM79" i="4" s="1"/>
  <c r="Y78" i="4"/>
  <c r="AK78" i="4" s="1"/>
  <c r="AL78" i="4" s="1"/>
  <c r="AM78" i="4" s="1"/>
  <c r="Y77" i="4"/>
  <c r="AK77" i="4" s="1"/>
  <c r="AL77" i="4" s="1"/>
  <c r="AM77" i="4" s="1"/>
  <c r="Y76" i="4"/>
  <c r="AK76" i="4" s="1"/>
  <c r="AL76" i="4" s="1"/>
  <c r="AM76" i="4" s="1"/>
  <c r="Y75" i="4"/>
  <c r="AK75" i="4" s="1"/>
  <c r="AL75" i="4" s="1"/>
  <c r="AM75" i="4" s="1"/>
  <c r="Y74" i="4"/>
  <c r="AK74" i="4" s="1"/>
  <c r="AL74" i="4" s="1"/>
  <c r="AM74" i="4" s="1"/>
  <c r="Y73" i="4"/>
  <c r="AK73" i="4" s="1"/>
  <c r="AL73" i="4" s="1"/>
  <c r="AM73" i="4" s="1"/>
  <c r="Y72" i="4"/>
  <c r="AK72" i="4" s="1"/>
  <c r="AL72" i="4" s="1"/>
  <c r="AM72" i="4" s="1"/>
  <c r="Y71" i="4"/>
  <c r="AK71" i="4" s="1"/>
  <c r="AL71" i="4" s="1"/>
  <c r="AM71" i="4" s="1"/>
  <c r="Y70" i="4"/>
  <c r="AK70" i="4" s="1"/>
  <c r="AL70" i="4" s="1"/>
  <c r="AM70" i="4" s="1"/>
  <c r="Y69" i="4"/>
  <c r="AK69" i="4" s="1"/>
  <c r="AL69" i="4" s="1"/>
  <c r="AM69" i="4" s="1"/>
  <c r="Y68" i="4"/>
  <c r="AK68" i="4" s="1"/>
  <c r="AL68" i="4" s="1"/>
  <c r="AM68" i="4" s="1"/>
  <c r="Y67" i="4"/>
  <c r="AK67" i="4" s="1"/>
  <c r="AL67" i="4" s="1"/>
  <c r="AM67" i="4" s="1"/>
  <c r="Y66" i="4"/>
  <c r="AK66" i="4" s="1"/>
  <c r="AL66" i="4" s="1"/>
  <c r="AM66" i="4" s="1"/>
  <c r="Y65" i="4"/>
  <c r="AK65" i="4" s="1"/>
  <c r="AL65" i="4" s="1"/>
  <c r="AM65" i="4" s="1"/>
  <c r="AK64" i="4"/>
  <c r="AL64" i="4" s="1"/>
  <c r="AM64" i="4" s="1"/>
  <c r="Y64" i="4"/>
  <c r="AK63" i="4"/>
  <c r="AL63" i="4" s="1"/>
  <c r="AM63" i="4" s="1"/>
  <c r="Y63" i="4"/>
  <c r="AK62" i="4"/>
  <c r="AL62" i="4" s="1"/>
  <c r="AM62" i="4" s="1"/>
  <c r="Y62" i="4"/>
  <c r="Y61" i="4"/>
  <c r="AK61" i="4" s="1"/>
  <c r="AL61" i="4" s="1"/>
  <c r="AM61" i="4" s="1"/>
  <c r="AK60" i="4"/>
  <c r="AL60" i="4" s="1"/>
  <c r="AM60" i="4" s="1"/>
  <c r="Y60" i="4"/>
  <c r="AK59" i="4"/>
  <c r="AL59" i="4" s="1"/>
  <c r="AM59" i="4" s="1"/>
  <c r="Y59" i="4"/>
  <c r="AK58" i="4"/>
  <c r="AL58" i="4" s="1"/>
  <c r="AM58" i="4" s="1"/>
  <c r="Y58" i="4"/>
  <c r="AL57" i="4"/>
  <c r="AM57" i="4" s="1"/>
  <c r="AK57" i="4"/>
  <c r="Y57" i="4"/>
  <c r="AL56" i="4"/>
  <c r="AM56" i="4" s="1"/>
  <c r="AK56" i="4"/>
  <c r="Y56" i="4"/>
  <c r="AL55" i="4"/>
  <c r="AM55" i="4" s="1"/>
  <c r="AK55" i="4"/>
  <c r="Y55" i="4"/>
  <c r="Y54" i="4"/>
  <c r="AK54" i="4" s="1"/>
  <c r="AL54" i="4" s="1"/>
  <c r="AM54" i="4" s="1"/>
  <c r="Y53" i="4"/>
  <c r="AK53" i="4" s="1"/>
  <c r="AL53" i="4" s="1"/>
  <c r="AM53" i="4" s="1"/>
  <c r="AK52" i="4"/>
  <c r="AL52" i="4" s="1"/>
  <c r="AM52" i="4" s="1"/>
  <c r="Y52" i="4"/>
  <c r="AK51" i="4"/>
  <c r="AL51" i="4" s="1"/>
  <c r="AM51" i="4" s="1"/>
  <c r="Y51" i="4"/>
  <c r="AK50" i="4"/>
  <c r="AL50" i="4" s="1"/>
  <c r="AM50" i="4" s="1"/>
  <c r="Y50" i="4"/>
  <c r="AK49" i="4"/>
  <c r="AL49" i="4" s="1"/>
  <c r="AM49" i="4" s="1"/>
  <c r="Y49" i="4"/>
  <c r="AK48" i="4"/>
  <c r="AL48" i="4" s="1"/>
  <c r="AM48" i="4" s="1"/>
  <c r="Y48" i="4"/>
  <c r="AK47" i="4"/>
  <c r="AL47" i="4" s="1"/>
  <c r="AM47" i="4" s="1"/>
  <c r="Y47" i="4"/>
  <c r="AL46" i="4"/>
  <c r="AM46" i="4" s="1"/>
  <c r="AK46" i="4"/>
  <c r="Y46" i="4"/>
  <c r="AL45" i="4"/>
  <c r="AM45" i="4" s="1"/>
  <c r="AK45" i="4"/>
  <c r="Y45" i="4"/>
  <c r="AL44" i="4"/>
  <c r="AM44" i="4" s="1"/>
  <c r="AK44" i="4"/>
  <c r="Y44" i="4"/>
  <c r="AL43" i="4"/>
  <c r="AM43" i="4" s="1"/>
  <c r="AK43" i="4"/>
  <c r="Y43" i="4"/>
  <c r="AL42" i="4"/>
  <c r="AM42" i="4" s="1"/>
  <c r="AK42" i="4"/>
  <c r="Y42" i="4"/>
  <c r="AL41" i="4"/>
  <c r="AM41" i="4" s="1"/>
  <c r="AK41" i="4"/>
  <c r="Y41" i="4"/>
  <c r="AL40" i="4"/>
  <c r="AM40" i="4" s="1"/>
  <c r="AK40" i="4"/>
  <c r="Y40" i="4"/>
  <c r="AL39" i="4"/>
  <c r="AM39" i="4" s="1"/>
  <c r="AK39" i="4"/>
  <c r="Y39" i="4"/>
  <c r="Y38" i="4"/>
  <c r="AK38" i="4" s="1"/>
  <c r="AL38" i="4" s="1"/>
  <c r="AM38" i="4" s="1"/>
  <c r="AK37" i="4"/>
  <c r="AL37" i="4" s="1"/>
  <c r="AM37" i="4" s="1"/>
  <c r="Y37" i="4"/>
  <c r="AK36" i="4"/>
  <c r="AL36" i="4" s="1"/>
  <c r="AM36" i="4" s="1"/>
  <c r="Y36" i="4"/>
  <c r="AL35" i="4"/>
  <c r="AM35" i="4" s="1"/>
  <c r="AK35" i="4"/>
  <c r="Y35" i="4"/>
  <c r="AL34" i="4"/>
  <c r="AM34" i="4" s="1"/>
  <c r="AK34" i="4"/>
  <c r="Y34" i="4"/>
  <c r="AL33" i="4"/>
  <c r="AM33" i="4" s="1"/>
  <c r="AK33" i="4"/>
  <c r="Y33" i="4"/>
  <c r="AK32" i="4"/>
  <c r="AL32" i="4" s="1"/>
  <c r="AM32" i="4" s="1"/>
  <c r="Y32" i="4"/>
  <c r="AK31" i="4"/>
  <c r="AL31" i="4" s="1"/>
  <c r="AM31" i="4" s="1"/>
  <c r="Y31" i="4"/>
  <c r="AK30" i="4"/>
  <c r="AL30" i="4" s="1"/>
  <c r="AM30" i="4" s="1"/>
  <c r="Y30" i="4"/>
  <c r="AK29" i="4"/>
  <c r="AL29" i="4" s="1"/>
  <c r="AM29" i="4" s="1"/>
  <c r="Y29" i="4"/>
  <c r="AK28" i="4"/>
  <c r="AL28" i="4" s="1"/>
  <c r="AM28" i="4" s="1"/>
  <c r="Y28" i="4"/>
  <c r="AL27" i="4"/>
  <c r="AM27" i="4" s="1"/>
  <c r="AK27" i="4"/>
  <c r="Y27" i="4"/>
  <c r="Y26" i="4"/>
  <c r="AK26" i="4" s="1"/>
  <c r="AL26" i="4" s="1"/>
  <c r="AM26" i="4" s="1"/>
  <c r="AK25" i="4"/>
  <c r="AL25" i="4" s="1"/>
  <c r="AM25" i="4" s="1"/>
  <c r="Y25" i="4"/>
  <c r="AL24" i="4"/>
  <c r="AM24" i="4" s="1"/>
  <c r="AK24" i="4"/>
  <c r="Y24" i="4"/>
  <c r="AL23" i="4"/>
  <c r="AM23" i="4" s="1"/>
  <c r="AK23" i="4"/>
  <c r="Y23" i="4"/>
  <c r="AK22" i="4"/>
  <c r="AL22" i="4" s="1"/>
  <c r="AM22" i="4" s="1"/>
  <c r="Y22" i="4"/>
  <c r="AK21" i="4"/>
  <c r="AL21" i="4" s="1"/>
  <c r="AM21" i="4" s="1"/>
  <c r="Y21" i="4"/>
  <c r="AL20" i="4"/>
  <c r="AM20" i="4" s="1"/>
  <c r="AK20" i="4"/>
  <c r="Y20" i="4"/>
  <c r="AL19" i="4"/>
  <c r="AM19" i="4" s="1"/>
  <c r="AK19" i="4"/>
  <c r="Y19" i="4"/>
  <c r="AL18" i="4"/>
  <c r="AM18" i="4" s="1"/>
  <c r="AK18" i="4"/>
  <c r="Y18" i="4"/>
  <c r="AM17" i="4"/>
  <c r="AL17" i="4"/>
  <c r="AK17" i="4"/>
  <c r="Y17" i="4"/>
  <c r="AM16" i="4"/>
  <c r="AL16" i="4"/>
  <c r="AK16" i="4"/>
  <c r="Y16" i="4"/>
  <c r="AM15" i="4"/>
  <c r="AL15" i="4"/>
  <c r="AK15" i="4"/>
  <c r="Y15" i="4"/>
  <c r="Y14" i="4"/>
  <c r="AK14" i="4" s="1"/>
  <c r="AL14" i="4" s="1"/>
  <c r="AM14" i="4" s="1"/>
  <c r="Y13" i="4"/>
  <c r="AK13" i="4" s="1"/>
  <c r="AL13" i="4" s="1"/>
  <c r="AM13" i="4" s="1"/>
  <c r="Y12" i="4"/>
  <c r="AK12" i="4" s="1"/>
  <c r="AL12" i="4" s="1"/>
  <c r="AM12" i="4" s="1"/>
  <c r="Y11" i="4"/>
  <c r="AK11" i="4" s="1"/>
  <c r="AL11" i="4" s="1"/>
  <c r="AM11" i="4" s="1"/>
  <c r="Y10" i="4"/>
  <c r="AK10" i="4" s="1"/>
  <c r="AL10" i="4" s="1"/>
  <c r="AM10" i="4" s="1"/>
  <c r="Y9" i="4"/>
  <c r="AK9" i="4" s="1"/>
  <c r="AL9" i="4" s="1"/>
  <c r="AM9" i="4" s="1"/>
  <c r="AA139" i="3"/>
  <c r="AA138" i="3"/>
  <c r="AA137" i="3"/>
  <c r="AA136" i="3"/>
  <c r="AA135" i="3"/>
  <c r="AA134" i="3"/>
  <c r="AA133" i="3"/>
  <c r="AA132" i="3"/>
  <c r="AA131" i="3"/>
  <c r="AA130" i="3"/>
  <c r="AA129" i="3"/>
  <c r="AA128" i="3"/>
  <c r="AA127" i="3"/>
  <c r="AA126" i="3"/>
  <c r="AA125" i="3"/>
  <c r="AA124" i="3"/>
  <c r="AA123" i="3"/>
  <c r="AA122" i="3"/>
  <c r="AA121" i="3"/>
  <c r="AA120" i="3"/>
  <c r="AA119" i="3"/>
  <c r="AA118" i="3"/>
  <c r="AA117" i="3"/>
  <c r="AO117" i="3" s="1"/>
  <c r="AO116" i="3"/>
  <c r="AA116" i="3"/>
  <c r="AO115" i="3"/>
  <c r="AA115" i="3"/>
  <c r="AO114" i="3"/>
  <c r="AA114" i="3"/>
  <c r="AO113" i="3"/>
  <c r="AA113" i="3"/>
  <c r="AO112" i="3"/>
  <c r="AA112" i="3"/>
  <c r="AO111" i="3"/>
  <c r="AA111" i="3"/>
  <c r="AO110" i="3"/>
  <c r="AA110" i="3"/>
  <c r="AO109" i="3"/>
  <c r="AA109" i="3"/>
  <c r="AO108" i="3"/>
  <c r="AA108" i="3"/>
  <c r="AO107" i="3"/>
  <c r="AA107" i="3"/>
  <c r="AO106" i="3"/>
  <c r="AA106" i="3"/>
  <c r="AO105" i="3"/>
  <c r="AA105" i="3"/>
  <c r="AO104" i="3"/>
  <c r="AA104" i="3"/>
  <c r="AA103" i="3"/>
  <c r="AA102" i="3"/>
  <c r="AA101" i="3"/>
  <c r="AA100" i="3"/>
  <c r="AA99" i="3"/>
  <c r="AO98" i="3"/>
  <c r="AA98" i="3"/>
  <c r="AA97" i="3"/>
  <c r="AO96" i="3"/>
  <c r="AA96" i="3"/>
  <c r="AO93" i="3"/>
  <c r="AA93" i="3"/>
  <c r="AA92" i="3"/>
  <c r="AO92" i="3" s="1"/>
  <c r="AO91" i="3"/>
  <c r="AA91" i="3"/>
  <c r="AA90" i="3"/>
  <c r="AO90" i="3" s="1"/>
  <c r="AO89" i="3"/>
  <c r="AA89" i="3"/>
  <c r="AA88" i="3"/>
  <c r="AO88" i="3" s="1"/>
  <c r="AO87" i="3"/>
  <c r="AA87" i="3"/>
  <c r="AA86" i="3"/>
  <c r="AO86" i="3" s="1"/>
  <c r="AO85" i="3"/>
  <c r="AA85" i="3"/>
  <c r="AA84" i="3"/>
  <c r="AO84" i="3" s="1"/>
  <c r="AO83" i="3"/>
  <c r="AA83" i="3"/>
  <c r="AA82" i="3"/>
  <c r="AO82" i="3" s="1"/>
  <c r="AO81" i="3"/>
  <c r="AA81" i="3"/>
  <c r="AA80" i="3"/>
  <c r="AO80" i="3" s="1"/>
  <c r="AO79" i="3"/>
  <c r="AA79" i="3"/>
  <c r="AA78" i="3"/>
  <c r="AO78" i="3" s="1"/>
  <c r="AO77" i="3"/>
  <c r="AA77" i="3"/>
  <c r="AA76" i="3"/>
  <c r="AO76" i="3" s="1"/>
  <c r="AO75" i="3"/>
  <c r="AA75" i="3"/>
  <c r="AA74" i="3"/>
  <c r="AO74" i="3" s="1"/>
  <c r="AO73" i="3"/>
  <c r="AA73" i="3"/>
  <c r="AA72" i="3"/>
  <c r="AO72" i="3" s="1"/>
  <c r="AO71" i="3"/>
  <c r="AA71" i="3"/>
  <c r="AA70" i="3"/>
  <c r="AO70" i="3" s="1"/>
  <c r="AO69" i="3"/>
  <c r="AA69" i="3"/>
  <c r="AA68" i="3"/>
  <c r="AO68" i="3" s="1"/>
  <c r="AO67" i="3"/>
  <c r="AA67" i="3"/>
  <c r="AA66" i="3"/>
  <c r="AO66" i="3" s="1"/>
  <c r="AO65" i="3"/>
  <c r="AA65" i="3"/>
  <c r="AA64" i="3"/>
  <c r="AO64" i="3" s="1"/>
  <c r="AO63" i="3"/>
  <c r="AA63" i="3"/>
  <c r="AA62" i="3"/>
  <c r="AO62" i="3" s="1"/>
  <c r="AO61" i="3"/>
  <c r="AA61" i="3"/>
  <c r="AA60" i="3"/>
  <c r="AO60" i="3" s="1"/>
  <c r="AO59" i="3"/>
  <c r="AA59" i="3"/>
  <c r="AA58" i="3"/>
  <c r="AO58" i="3" s="1"/>
  <c r="AO57" i="3"/>
  <c r="AA57" i="3"/>
  <c r="AA56" i="3"/>
  <c r="AO56" i="3" s="1"/>
  <c r="AO55" i="3"/>
  <c r="AA55" i="3"/>
  <c r="AA54" i="3"/>
  <c r="AO54" i="3" s="1"/>
  <c r="AO53" i="3"/>
  <c r="AA53" i="3"/>
  <c r="AA52" i="3"/>
  <c r="AO52" i="3" s="1"/>
  <c r="AO51" i="3"/>
  <c r="AA51" i="3"/>
  <c r="AA50" i="3"/>
  <c r="AO50" i="3" s="1"/>
  <c r="AO49" i="3"/>
  <c r="AA49" i="3"/>
  <c r="AA48" i="3"/>
  <c r="AO48" i="3" s="1"/>
  <c r="AO47" i="3"/>
  <c r="AA47" i="3"/>
  <c r="AA46" i="3"/>
  <c r="AO46" i="3" s="1"/>
  <c r="AO45" i="3"/>
  <c r="AA45" i="3"/>
  <c r="AA44" i="3"/>
  <c r="AO44" i="3" s="1"/>
  <c r="AO43" i="3"/>
  <c r="AA43" i="3"/>
  <c r="AA42" i="3"/>
  <c r="AO42" i="3" s="1"/>
  <c r="AO41" i="3"/>
  <c r="AA41" i="3"/>
  <c r="AA40" i="3"/>
  <c r="AO40" i="3" s="1"/>
  <c r="AO39" i="3"/>
  <c r="AA39" i="3"/>
  <c r="AA38" i="3"/>
  <c r="AO38" i="3" s="1"/>
  <c r="AO37" i="3"/>
  <c r="AA37" i="3"/>
  <c r="AA36" i="3"/>
  <c r="AO36" i="3" s="1"/>
  <c r="AO35" i="3"/>
  <c r="AA35" i="3"/>
  <c r="AA34" i="3"/>
  <c r="AO34" i="3" s="1"/>
  <c r="AO33" i="3"/>
  <c r="AA33" i="3"/>
  <c r="AA32" i="3"/>
  <c r="AO32" i="3" s="1"/>
  <c r="AO31" i="3"/>
  <c r="AA31" i="3"/>
  <c r="AA30" i="3"/>
  <c r="AO30" i="3" s="1"/>
  <c r="AO29" i="3"/>
  <c r="AA29" i="3"/>
  <c r="AA28" i="3"/>
  <c r="AO28" i="3" s="1"/>
  <c r="AO27" i="3"/>
  <c r="AA27" i="3"/>
  <c r="AA26" i="3"/>
  <c r="AO26" i="3" s="1"/>
  <c r="AO25" i="3"/>
  <c r="AA25" i="3"/>
  <c r="AA24" i="3"/>
  <c r="AO24" i="3" s="1"/>
  <c r="AO23" i="3"/>
  <c r="AA23" i="3"/>
  <c r="AA22" i="3"/>
  <c r="AO22" i="3" s="1"/>
  <c r="AO21" i="3"/>
  <c r="AA21" i="3"/>
  <c r="AA20" i="3"/>
  <c r="AO20" i="3" s="1"/>
  <c r="AO19" i="3"/>
  <c r="AA19" i="3"/>
  <c r="AA18" i="3"/>
  <c r="AO18" i="3" s="1"/>
  <c r="AA17" i="3"/>
  <c r="AA16" i="3"/>
  <c r="AA15" i="3"/>
  <c r="AA14" i="3"/>
  <c r="AA13" i="3"/>
  <c r="AA12" i="3"/>
  <c r="AA11" i="3"/>
  <c r="AA10" i="3"/>
  <c r="AA9" i="3"/>
  <c r="AM119" i="2"/>
  <c r="AD119" i="2"/>
  <c r="Y119" i="2"/>
  <c r="AK119" i="2" s="1"/>
  <c r="AL118" i="2"/>
  <c r="AM118" i="2" s="1"/>
  <c r="AD118" i="2"/>
  <c r="Y118" i="2"/>
  <c r="AK118" i="2" s="1"/>
  <c r="V118" i="2"/>
  <c r="AK117" i="2"/>
  <c r="AL117" i="2" s="1"/>
  <c r="AM117" i="2" s="1"/>
  <c r="AD117" i="2"/>
  <c r="Y117" i="2"/>
  <c r="V117" i="2"/>
  <c r="AD116" i="2"/>
  <c r="Y116" i="2"/>
  <c r="AK116" i="2" s="1"/>
  <c r="AL116" i="2" s="1"/>
  <c r="AM116" i="2" s="1"/>
  <c r="V116" i="2"/>
  <c r="AK115" i="2"/>
  <c r="AL115" i="2" s="1"/>
  <c r="AM115" i="2" s="1"/>
  <c r="AD115" i="2"/>
  <c r="Y115" i="2"/>
  <c r="V115" i="2"/>
  <c r="AD114" i="2"/>
  <c r="Y114" i="2"/>
  <c r="AK114" i="2" s="1"/>
  <c r="AL114" i="2" s="1"/>
  <c r="AM114" i="2" s="1"/>
  <c r="V114" i="2"/>
  <c r="AK113" i="2"/>
  <c r="AL113" i="2" s="1"/>
  <c r="AM113" i="2" s="1"/>
  <c r="AD113" i="2"/>
  <c r="Y113" i="2"/>
  <c r="V113" i="2"/>
  <c r="Y112" i="2"/>
  <c r="AK112" i="2" s="1"/>
  <c r="AL112" i="2" s="1"/>
  <c r="AM112" i="2" s="1"/>
  <c r="AK111" i="2"/>
  <c r="AL111" i="2" s="1"/>
  <c r="AM111" i="2" s="1"/>
  <c r="Y111" i="2"/>
  <c r="AM110" i="2"/>
  <c r="AD110" i="2"/>
  <c r="Y110" i="2"/>
  <c r="AK110" i="2" s="1"/>
  <c r="AL110" i="2" s="1"/>
  <c r="AD109" i="2"/>
  <c r="Y109" i="2"/>
  <c r="AK109" i="2" s="1"/>
  <c r="AL109" i="2" s="1"/>
  <c r="AM109" i="2" s="1"/>
  <c r="AK108" i="2"/>
  <c r="AL108" i="2" s="1"/>
  <c r="AM108" i="2" s="1"/>
  <c r="AD108" i="2"/>
  <c r="Y108" i="2"/>
  <c r="AM107" i="2"/>
  <c r="AD107" i="2"/>
  <c r="Y107" i="2"/>
  <c r="AK107" i="2" s="1"/>
  <c r="AM106" i="2"/>
  <c r="AK106" i="2"/>
  <c r="AD106" i="2"/>
  <c r="Y106" i="2"/>
  <c r="AM105" i="2"/>
  <c r="AD105" i="2"/>
  <c r="Y105" i="2"/>
  <c r="AK105" i="2" s="1"/>
  <c r="AM104" i="2"/>
  <c r="AK104" i="2"/>
  <c r="AD104" i="2"/>
  <c r="Y104" i="2"/>
  <c r="AM103" i="2"/>
  <c r="AD103" i="2"/>
  <c r="Y103" i="2"/>
  <c r="AK103" i="2" s="1"/>
  <c r="AM102" i="2"/>
  <c r="AK102" i="2"/>
  <c r="AD102" i="2"/>
  <c r="Y102" i="2"/>
  <c r="AK101" i="2"/>
  <c r="AD101" i="2"/>
  <c r="AK100" i="2"/>
  <c r="AD100" i="2"/>
  <c r="Y99" i="2"/>
  <c r="AK99" i="2" s="1"/>
  <c r="AL99" i="2" s="1"/>
  <c r="AM99" i="2" s="1"/>
  <c r="Y98" i="2"/>
  <c r="AK98" i="2" s="1"/>
  <c r="AL98" i="2" s="1"/>
  <c r="AM98" i="2" s="1"/>
  <c r="Y97" i="2"/>
  <c r="AK97" i="2" s="1"/>
  <c r="AL97" i="2" s="1"/>
  <c r="AM97" i="2" s="1"/>
  <c r="Y96" i="2"/>
  <c r="AK96" i="2" s="1"/>
  <c r="AL96" i="2" s="1"/>
  <c r="AM96" i="2" s="1"/>
  <c r="Y95" i="2"/>
  <c r="AK95" i="2" s="1"/>
  <c r="AL95" i="2" s="1"/>
  <c r="AM95" i="2" s="1"/>
  <c r="AL94" i="2"/>
  <c r="AK94" i="2"/>
  <c r="AD94" i="2"/>
  <c r="Y94" i="2"/>
  <c r="AD93" i="2"/>
  <c r="Y93" i="2"/>
  <c r="AK93" i="2" s="1"/>
  <c r="AL93" i="2" s="1"/>
  <c r="AK92" i="2"/>
  <c r="AL92" i="2" s="1"/>
  <c r="AD92" i="2"/>
  <c r="Y92" i="2"/>
  <c r="AD91" i="2"/>
  <c r="Y91" i="2"/>
  <c r="AK91" i="2" s="1"/>
  <c r="AL91" i="2" s="1"/>
  <c r="AK90" i="2"/>
  <c r="AL90" i="2" s="1"/>
  <c r="AD90" i="2"/>
  <c r="Y90" i="2"/>
  <c r="AD89" i="2"/>
  <c r="Y89" i="2"/>
  <c r="AK89" i="2" s="1"/>
  <c r="AL89" i="2" s="1"/>
  <c r="AL88" i="2"/>
  <c r="AK88" i="2"/>
  <c r="AD88" i="2"/>
  <c r="Y88" i="2"/>
  <c r="AK87" i="2"/>
  <c r="AL87" i="2" s="1"/>
  <c r="AM87" i="2" s="1"/>
  <c r="AD87" i="2"/>
  <c r="Y87" i="2"/>
  <c r="AM86" i="2"/>
  <c r="AD86" i="2"/>
  <c r="Y86" i="2"/>
  <c r="AK86" i="2" s="1"/>
  <c r="AL86" i="2" s="1"/>
  <c r="AD85" i="2"/>
  <c r="Y85" i="2"/>
  <c r="AK85" i="2" s="1"/>
  <c r="AL85" i="2" s="1"/>
  <c r="AM85" i="2" s="1"/>
  <c r="V85" i="2"/>
  <c r="AK84" i="2"/>
  <c r="AL84" i="2" s="1"/>
  <c r="AM84" i="2" s="1"/>
  <c r="AD84" i="2"/>
  <c r="Y84" i="2"/>
  <c r="AM83" i="2"/>
  <c r="AL83" i="2"/>
  <c r="AD83" i="2"/>
  <c r="Y83" i="2"/>
  <c r="AK83" i="2" s="1"/>
  <c r="AK82" i="2"/>
  <c r="AL82" i="2" s="1"/>
  <c r="AM82" i="2" s="1"/>
  <c r="AD82" i="2"/>
  <c r="Y82" i="2"/>
  <c r="AL81" i="2"/>
  <c r="AK81" i="2"/>
  <c r="Y81" i="2"/>
  <c r="AD80" i="2"/>
  <c r="Y80" i="2"/>
  <c r="X80" i="2" s="1"/>
  <c r="AD79" i="2"/>
  <c r="Y79" i="2"/>
  <c r="X79" i="2"/>
  <c r="AK78" i="2"/>
  <c r="AL78" i="2" s="1"/>
  <c r="AM78" i="2" s="1"/>
  <c r="Y78" i="2"/>
  <c r="Y77" i="2"/>
  <c r="AK77" i="2" s="1"/>
  <c r="AL77" i="2" s="1"/>
  <c r="AM77" i="2" s="1"/>
  <c r="AK76" i="2"/>
  <c r="AL76" i="2" s="1"/>
  <c r="AM76" i="2" s="1"/>
  <c r="Y76" i="2"/>
  <c r="AL75" i="2"/>
  <c r="AK75" i="2"/>
  <c r="Y75" i="2"/>
  <c r="Y74" i="2"/>
  <c r="AK74" i="2" s="1"/>
  <c r="AL74" i="2" s="1"/>
  <c r="Y73" i="2"/>
  <c r="AK73" i="2" s="1"/>
  <c r="AL73" i="2" s="1"/>
  <c r="AK72" i="2"/>
  <c r="AL72" i="2" s="1"/>
  <c r="Y72" i="2"/>
  <c r="AK71" i="2"/>
  <c r="AL71" i="2" s="1"/>
  <c r="Y71" i="2"/>
  <c r="AL70" i="2"/>
  <c r="AK70" i="2"/>
  <c r="Y70" i="2"/>
  <c r="Y69" i="2"/>
  <c r="AK69" i="2" s="1"/>
  <c r="AL69" i="2" s="1"/>
  <c r="Y68" i="2"/>
  <c r="AK68" i="2" s="1"/>
  <c r="AL68" i="2" s="1"/>
  <c r="AK67" i="2"/>
  <c r="AL67" i="2" s="1"/>
  <c r="Y67" i="2"/>
  <c r="AL66" i="2"/>
  <c r="AK66" i="2"/>
  <c r="Y66" i="2"/>
  <c r="Y65" i="2"/>
  <c r="AK65" i="2" s="1"/>
  <c r="AL65" i="2" s="1"/>
  <c r="Y64" i="2"/>
  <c r="AK64" i="2" s="1"/>
  <c r="AL64" i="2" s="1"/>
  <c r="AL63" i="2"/>
  <c r="AK63" i="2"/>
  <c r="Y63" i="2"/>
  <c r="Y62" i="2"/>
  <c r="AK62" i="2" s="1"/>
  <c r="AL62" i="2" s="1"/>
  <c r="AM62" i="2" s="1"/>
  <c r="AK61" i="2"/>
  <c r="AL61" i="2" s="1"/>
  <c r="AD61" i="2"/>
  <c r="Y61" i="2"/>
  <c r="AD60" i="2"/>
  <c r="Y60" i="2"/>
  <c r="AK60" i="2" s="1"/>
  <c r="AL60" i="2" s="1"/>
  <c r="AK59" i="2"/>
  <c r="AL59" i="2" s="1"/>
  <c r="AD59" i="2"/>
  <c r="Y59" i="2"/>
  <c r="V59" i="2"/>
  <c r="Q59" i="2"/>
  <c r="R59" i="2" s="1"/>
  <c r="AK58" i="2"/>
  <c r="AL58" i="2" s="1"/>
  <c r="AD58" i="2"/>
  <c r="Y58" i="2"/>
  <c r="V58" i="2"/>
  <c r="AD57" i="2"/>
  <c r="Y57" i="2"/>
  <c r="AK57" i="2" s="1"/>
  <c r="AL57" i="2" s="1"/>
  <c r="V57" i="2"/>
  <c r="AD56" i="2"/>
  <c r="Y56" i="2"/>
  <c r="AK56" i="2" s="1"/>
  <c r="AL56" i="2" s="1"/>
  <c r="AK55" i="2"/>
  <c r="AL55" i="2" s="1"/>
  <c r="AM55" i="2" s="1"/>
  <c r="AD55" i="2"/>
  <c r="Y55" i="2"/>
  <c r="P55" i="2"/>
  <c r="AK54" i="2"/>
  <c r="AL54" i="2" s="1"/>
  <c r="AM54" i="2" s="1"/>
  <c r="AD54" i="2"/>
  <c r="Y54" i="2"/>
  <c r="P54" i="2"/>
  <c r="AK53" i="2"/>
  <c r="AL53" i="2" s="1"/>
  <c r="AM53" i="2" s="1"/>
  <c r="AD53" i="2"/>
  <c r="Y53" i="2"/>
  <c r="P53" i="2"/>
  <c r="AK52" i="2"/>
  <c r="AL52" i="2" s="1"/>
  <c r="AM52" i="2" s="1"/>
  <c r="AD52" i="2"/>
  <c r="Y52" i="2"/>
  <c r="P52" i="2"/>
  <c r="AK51" i="2"/>
  <c r="AL51" i="2" s="1"/>
  <c r="AM51" i="2" s="1"/>
  <c r="AD51" i="2"/>
  <c r="Y51" i="2"/>
  <c r="P51" i="2"/>
  <c r="AD50" i="2"/>
  <c r="Y50" i="2"/>
  <c r="AK50" i="2" s="1"/>
  <c r="AL50" i="2" s="1"/>
  <c r="AK49" i="2"/>
  <c r="AL49" i="2" s="1"/>
  <c r="AD49" i="2"/>
  <c r="Y49" i="2"/>
  <c r="V49" i="2"/>
  <c r="AK48" i="2"/>
  <c r="AL48" i="2" s="1"/>
  <c r="AD48" i="2"/>
  <c r="Y48" i="2"/>
  <c r="V48" i="2"/>
  <c r="AL47" i="2"/>
  <c r="AK47" i="2"/>
  <c r="AD47" i="2"/>
  <c r="Y47" i="2"/>
  <c r="V47" i="2"/>
  <c r="AD46" i="2"/>
  <c r="Y46" i="2"/>
  <c r="AK46" i="2" s="1"/>
  <c r="AL46" i="2" s="1"/>
  <c r="AM46" i="2" s="1"/>
  <c r="V46" i="2"/>
  <c r="AM45" i="2"/>
  <c r="AD45" i="2"/>
  <c r="Y45" i="2"/>
  <c r="AK45" i="2" s="1"/>
  <c r="V45" i="2"/>
  <c r="R45" i="2"/>
  <c r="AD44" i="2"/>
  <c r="Y44" i="2"/>
  <c r="AK44" i="2" s="1"/>
  <c r="AL44" i="2" s="1"/>
  <c r="AM44" i="2" s="1"/>
  <c r="V44" i="2"/>
  <c r="P44" i="2"/>
  <c r="AD43" i="2"/>
  <c r="Y43" i="2"/>
  <c r="AK43" i="2" s="1"/>
  <c r="AL43" i="2" s="1"/>
  <c r="AM43" i="2" s="1"/>
  <c r="V43" i="2"/>
  <c r="P43" i="2"/>
  <c r="AD42" i="2"/>
  <c r="Y42" i="2"/>
  <c r="AK42" i="2" s="1"/>
  <c r="AL42" i="2" s="1"/>
  <c r="AM42" i="2" s="1"/>
  <c r="V42" i="2"/>
  <c r="P42" i="2"/>
  <c r="AD41" i="2"/>
  <c r="Y41" i="2"/>
  <c r="AK41" i="2" s="1"/>
  <c r="AL41" i="2" s="1"/>
  <c r="AM41" i="2" s="1"/>
  <c r="V41" i="2"/>
  <c r="P41" i="2"/>
  <c r="AD40" i="2"/>
  <c r="Y40" i="2"/>
  <c r="AK40" i="2" s="1"/>
  <c r="AL40" i="2" s="1"/>
  <c r="AM40" i="2" s="1"/>
  <c r="V40" i="2"/>
  <c r="P40" i="2"/>
  <c r="AD39" i="2"/>
  <c r="Y39" i="2"/>
  <c r="AK39" i="2" s="1"/>
  <c r="AL39" i="2" s="1"/>
  <c r="AM39" i="2" s="1"/>
  <c r="V39" i="2"/>
  <c r="P39" i="2"/>
  <c r="AD38" i="2"/>
  <c r="Y38" i="2"/>
  <c r="AK38" i="2" s="1"/>
  <c r="AL38" i="2" s="1"/>
  <c r="AM38" i="2" s="1"/>
  <c r="V38" i="2"/>
  <c r="AD37" i="2"/>
  <c r="Y37" i="2"/>
  <c r="AK37" i="2" s="1"/>
  <c r="AL37" i="2" s="1"/>
  <c r="AM37" i="2" s="1"/>
  <c r="V37" i="2"/>
  <c r="P37" i="2"/>
  <c r="AD36" i="2"/>
  <c r="Y36" i="2"/>
  <c r="AK36" i="2" s="1"/>
  <c r="AL36" i="2" s="1"/>
  <c r="AM36" i="2" s="1"/>
  <c r="V36" i="2"/>
  <c r="P36" i="2"/>
  <c r="AD35" i="2"/>
  <c r="Y35" i="2"/>
  <c r="AK35" i="2" s="1"/>
  <c r="AL35" i="2" s="1"/>
  <c r="AM35" i="2" s="1"/>
  <c r="V35" i="2"/>
  <c r="AD34" i="2"/>
  <c r="Y34" i="2"/>
  <c r="AK34" i="2" s="1"/>
  <c r="AL34" i="2" s="1"/>
  <c r="AM34" i="2" s="1"/>
  <c r="V34" i="2"/>
  <c r="AD33" i="2"/>
  <c r="Y33" i="2"/>
  <c r="AK33" i="2" s="1"/>
  <c r="AL33" i="2" s="1"/>
  <c r="AM33" i="2" s="1"/>
  <c r="V33" i="2"/>
  <c r="AD32" i="2"/>
  <c r="Y32" i="2"/>
  <c r="AK32" i="2" s="1"/>
  <c r="AL32" i="2" s="1"/>
  <c r="AM32" i="2" s="1"/>
  <c r="V32" i="2"/>
  <c r="AD31" i="2"/>
  <c r="Y31" i="2"/>
  <c r="AK31" i="2" s="1"/>
  <c r="AL31" i="2" s="1"/>
  <c r="AM31" i="2" s="1"/>
  <c r="V31" i="2"/>
  <c r="AK30" i="2"/>
  <c r="AL30" i="2" s="1"/>
  <c r="AM30" i="2" s="1"/>
  <c r="AD30" i="2"/>
  <c r="Y30" i="2"/>
  <c r="V30" i="2"/>
  <c r="P30" i="2"/>
  <c r="AK29" i="2"/>
  <c r="AL29" i="2" s="1"/>
  <c r="AM29" i="2" s="1"/>
  <c r="AD29" i="2"/>
  <c r="Y29" i="2"/>
  <c r="V29" i="2"/>
  <c r="AD28" i="2"/>
  <c r="Y28" i="2"/>
  <c r="AK28" i="2" s="1"/>
  <c r="AL28" i="2" s="1"/>
  <c r="AM28" i="2" s="1"/>
  <c r="V28" i="2"/>
  <c r="AD27" i="2"/>
  <c r="Y27" i="2"/>
  <c r="AK27" i="2" s="1"/>
  <c r="AL27" i="2" s="1"/>
  <c r="AM27" i="2" s="1"/>
  <c r="V27" i="2"/>
  <c r="AL26" i="2"/>
  <c r="AM26" i="2" s="1"/>
  <c r="AK26" i="2"/>
  <c r="AD26" i="2"/>
  <c r="Y26" i="2"/>
  <c r="V26" i="2"/>
  <c r="AM25" i="2"/>
  <c r="AD25" i="2"/>
  <c r="Y25" i="2"/>
  <c r="AK25" i="2" s="1"/>
  <c r="AM24" i="2"/>
  <c r="AK24" i="2"/>
  <c r="AD24" i="2"/>
  <c r="Y24" i="2"/>
  <c r="AM23" i="2"/>
  <c r="AD23" i="2"/>
  <c r="Y23" i="2"/>
  <c r="AK23" i="2" s="1"/>
  <c r="AM22" i="2"/>
  <c r="AK22" i="2"/>
  <c r="AD22" i="2"/>
  <c r="Y22" i="2"/>
  <c r="AM21" i="2"/>
  <c r="AD21" i="2"/>
  <c r="Y21" i="2"/>
  <c r="AK21" i="2" s="1"/>
  <c r="AM20" i="2"/>
  <c r="AK20" i="2"/>
  <c r="AD20" i="2"/>
  <c r="Y20" i="2"/>
  <c r="AM19" i="2"/>
  <c r="AD19" i="2"/>
  <c r="Y19" i="2"/>
  <c r="AK19" i="2" s="1"/>
  <c r="AM18" i="2"/>
  <c r="AK18" i="2"/>
  <c r="AD18" i="2"/>
  <c r="Y18" i="2"/>
  <c r="AM17" i="2"/>
  <c r="AD17" i="2"/>
  <c r="Y17" i="2"/>
  <c r="AK17" i="2" s="1"/>
  <c r="AM16" i="2"/>
  <c r="AK16" i="2"/>
  <c r="AD16" i="2"/>
  <c r="Y16" i="2"/>
  <c r="AM15" i="2"/>
  <c r="AD15" i="2"/>
  <c r="Y15" i="2"/>
  <c r="AK15" i="2" s="1"/>
  <c r="AM14" i="2"/>
  <c r="AK14" i="2"/>
  <c r="AD14" i="2"/>
  <c r="Y14" i="2"/>
  <c r="AM13" i="2"/>
  <c r="AD13" i="2"/>
  <c r="Y13" i="2"/>
  <c r="AK13" i="2" s="1"/>
  <c r="AM12" i="2"/>
  <c r="AK12" i="2"/>
  <c r="AD12" i="2"/>
  <c r="Y12" i="2"/>
  <c r="AM11" i="2"/>
  <c r="AD11" i="2"/>
  <c r="Y11" i="2"/>
  <c r="AK11" i="2" s="1"/>
  <c r="AM10" i="2"/>
  <c r="AK10" i="2"/>
  <c r="AD10" i="2"/>
  <c r="Y10" i="2"/>
  <c r="AM9" i="2"/>
  <c r="AD9" i="2"/>
  <c r="Y9" i="2"/>
  <c r="AK9" i="2" s="1"/>
  <c r="AM8" i="2"/>
  <c r="AK8" i="2"/>
  <c r="AD8" i="2"/>
  <c r="Y8" i="2"/>
  <c r="AM7" i="2"/>
  <c r="AD7" i="2"/>
  <c r="Y7" i="2"/>
  <c r="AK7" i="2" s="1"/>
  <c r="AM6" i="2"/>
  <c r="AK6" i="2"/>
  <c r="AD6" i="2"/>
  <c r="Y6" i="2"/>
  <c r="AD228" i="1"/>
  <c r="Y228" i="1"/>
  <c r="AK228" i="1" s="1"/>
  <c r="AL228" i="1" s="1"/>
  <c r="AM228" i="1" s="1"/>
  <c r="AD227" i="1"/>
  <c r="Y227" i="1"/>
  <c r="AK227" i="1" s="1"/>
  <c r="AL227" i="1" s="1"/>
  <c r="AM227" i="1" s="1"/>
  <c r="AD226" i="1"/>
  <c r="Y226" i="1"/>
  <c r="AK226" i="1" s="1"/>
  <c r="AL226" i="1" s="1"/>
  <c r="AM226" i="1" s="1"/>
  <c r="AD225" i="1"/>
  <c r="Y225" i="1"/>
  <c r="AK225" i="1" s="1"/>
  <c r="AL225" i="1" s="1"/>
  <c r="AM225" i="1" s="1"/>
  <c r="AD224" i="1"/>
  <c r="Y224" i="1"/>
  <c r="AK224" i="1" s="1"/>
  <c r="AL224" i="1" s="1"/>
  <c r="AM224" i="1" s="1"/>
  <c r="AD223" i="1"/>
  <c r="Y223" i="1"/>
  <c r="AK223" i="1" s="1"/>
  <c r="AL223" i="1" s="1"/>
  <c r="AM223" i="1" s="1"/>
  <c r="AD222" i="1"/>
  <c r="Y222" i="1"/>
  <c r="AK222" i="1" s="1"/>
  <c r="AL222" i="1" s="1"/>
  <c r="AM222" i="1" s="1"/>
  <c r="AD217" i="1"/>
  <c r="Y217" i="1"/>
  <c r="AK217" i="1" s="1"/>
  <c r="AL217" i="1" s="1"/>
  <c r="AM217" i="1" s="1"/>
  <c r="Q217" i="1"/>
  <c r="AD216" i="1"/>
  <c r="Y216" i="1"/>
  <c r="AK216" i="1" s="1"/>
  <c r="AL216" i="1" s="1"/>
  <c r="AM216" i="1" s="1"/>
  <c r="Q216" i="1"/>
  <c r="AD215" i="1"/>
  <c r="Y215" i="1"/>
  <c r="AK215" i="1" s="1"/>
  <c r="AL215" i="1" s="1"/>
  <c r="AM215" i="1" s="1"/>
  <c r="Q215" i="1"/>
  <c r="AD214" i="1"/>
  <c r="Y214" i="1"/>
  <c r="AK214" i="1" s="1"/>
  <c r="AL214" i="1" s="1"/>
  <c r="AM214" i="1" s="1"/>
  <c r="Q214" i="1"/>
  <c r="AD213" i="1"/>
  <c r="Y213" i="1"/>
  <c r="AK213" i="1" s="1"/>
  <c r="AL213" i="1" s="1"/>
  <c r="AM213" i="1" s="1"/>
  <c r="Q213" i="1"/>
  <c r="AD208" i="1"/>
  <c r="Y208" i="1"/>
  <c r="AK208" i="1" s="1"/>
  <c r="AL208" i="1" s="1"/>
  <c r="AM208" i="1" s="1"/>
  <c r="R208" i="1"/>
  <c r="AD207" i="1"/>
  <c r="Y207" i="1"/>
  <c r="AK207" i="1" s="1"/>
  <c r="AL207" i="1" s="1"/>
  <c r="AM207" i="1" s="1"/>
  <c r="R207" i="1"/>
  <c r="AD206" i="1"/>
  <c r="Y206" i="1"/>
  <c r="AK206" i="1" s="1"/>
  <c r="AL206" i="1" s="1"/>
  <c r="AM206" i="1" s="1"/>
  <c r="R206" i="1"/>
  <c r="AD205" i="1"/>
  <c r="Y205" i="1"/>
  <c r="AK205" i="1" s="1"/>
  <c r="AL205" i="1" s="1"/>
  <c r="AM205" i="1" s="1"/>
  <c r="R205" i="1"/>
  <c r="AD204" i="1"/>
  <c r="Y204" i="1"/>
  <c r="AK204" i="1" s="1"/>
  <c r="AL204" i="1" s="1"/>
  <c r="AM204" i="1" s="1"/>
  <c r="R204" i="1"/>
  <c r="AD203" i="1"/>
  <c r="Y203" i="1"/>
  <c r="AK203" i="1" s="1"/>
  <c r="AL203" i="1" s="1"/>
  <c r="AM203" i="1" s="1"/>
  <c r="Q203" i="1"/>
  <c r="AD202" i="1"/>
  <c r="Y202" i="1"/>
  <c r="AK202" i="1" s="1"/>
  <c r="AL202" i="1" s="1"/>
  <c r="AM202" i="1" s="1"/>
  <c r="Q202" i="1"/>
  <c r="AD200" i="1"/>
  <c r="Y200" i="1"/>
  <c r="AK200" i="1" s="1"/>
  <c r="AL200" i="1" s="1"/>
  <c r="Q200" i="1"/>
  <c r="AD198" i="1"/>
  <c r="Y198" i="1"/>
  <c r="AK198" i="1" s="1"/>
  <c r="AL198" i="1" s="1"/>
  <c r="AD196" i="1"/>
  <c r="Y196" i="1"/>
  <c r="AK196" i="1" s="1"/>
  <c r="AL196" i="1" s="1"/>
  <c r="AM196" i="1" s="1"/>
  <c r="AD195" i="1"/>
  <c r="Y195" i="1"/>
  <c r="AK195" i="1" s="1"/>
  <c r="AL195" i="1" s="1"/>
  <c r="AM195" i="1" s="1"/>
  <c r="AD194" i="1"/>
  <c r="Y194" i="1"/>
  <c r="AK194" i="1" s="1"/>
  <c r="AL194" i="1" s="1"/>
  <c r="AM194" i="1" s="1"/>
  <c r="AD193" i="1"/>
  <c r="Y193" i="1"/>
  <c r="AK193" i="1" s="1"/>
  <c r="AL193" i="1" s="1"/>
  <c r="AM193" i="1" s="1"/>
  <c r="AD192" i="1"/>
  <c r="Y192" i="1"/>
  <c r="AK192" i="1" s="1"/>
  <c r="AL192" i="1" s="1"/>
  <c r="AM192" i="1" s="1"/>
  <c r="AM190" i="1"/>
  <c r="AD190" i="1"/>
  <c r="Y190" i="1"/>
  <c r="AK190" i="1" s="1"/>
  <c r="R190" i="1"/>
  <c r="AM189" i="1"/>
  <c r="AD189" i="1"/>
  <c r="Y189" i="1"/>
  <c r="AK189" i="1" s="1"/>
  <c r="R189" i="1"/>
  <c r="AM188" i="1"/>
  <c r="AD188" i="1"/>
  <c r="Y188" i="1"/>
  <c r="AK188" i="1" s="1"/>
  <c r="R188" i="1"/>
  <c r="AM187" i="1"/>
  <c r="AD187" i="1"/>
  <c r="Y187" i="1"/>
  <c r="AK187" i="1" s="1"/>
  <c r="R187" i="1"/>
  <c r="AM186" i="1"/>
  <c r="AD186" i="1"/>
  <c r="Y186" i="1"/>
  <c r="AK186" i="1" s="1"/>
  <c r="R186" i="1"/>
  <c r="AM185" i="1"/>
  <c r="AD185" i="1"/>
  <c r="Y185" i="1"/>
  <c r="AK185" i="1" s="1"/>
  <c r="R185" i="1"/>
  <c r="AM184" i="1"/>
  <c r="AD184" i="1"/>
  <c r="Y184" i="1"/>
  <c r="AK184" i="1" s="1"/>
  <c r="R184" i="1"/>
  <c r="AM183" i="1"/>
  <c r="AD183" i="1"/>
  <c r="Y183" i="1"/>
  <c r="AK183" i="1" s="1"/>
  <c r="R183" i="1"/>
  <c r="AM182" i="1"/>
  <c r="AD182" i="1"/>
  <c r="Y182" i="1"/>
  <c r="AK182" i="1" s="1"/>
  <c r="R182" i="1"/>
  <c r="AM181" i="1"/>
  <c r="AD181" i="1"/>
  <c r="Y181" i="1"/>
  <c r="AK181" i="1" s="1"/>
  <c r="R181" i="1"/>
  <c r="AM180" i="1"/>
  <c r="AD180" i="1"/>
  <c r="Y180" i="1"/>
  <c r="AK180" i="1" s="1"/>
  <c r="R180" i="1"/>
  <c r="AM179" i="1"/>
  <c r="AD179" i="1"/>
  <c r="Y179" i="1"/>
  <c r="AK179" i="1" s="1"/>
  <c r="R179" i="1"/>
  <c r="AM178" i="1"/>
  <c r="AD178" i="1"/>
  <c r="Y178" i="1"/>
  <c r="AK178" i="1" s="1"/>
  <c r="R178" i="1"/>
  <c r="AM177" i="1"/>
  <c r="AD177" i="1"/>
  <c r="Y177" i="1"/>
  <c r="AK177" i="1" s="1"/>
  <c r="R177" i="1"/>
  <c r="AM176" i="1"/>
  <c r="AD176" i="1"/>
  <c r="Y176" i="1"/>
  <c r="AK176" i="1" s="1"/>
  <c r="R176" i="1"/>
  <c r="AM175" i="1"/>
  <c r="AD175" i="1"/>
  <c r="Y175" i="1"/>
  <c r="AK175" i="1" s="1"/>
  <c r="R175" i="1"/>
  <c r="AM174" i="1"/>
  <c r="AD174" i="1"/>
  <c r="Y174" i="1"/>
  <c r="AK174" i="1" s="1"/>
  <c r="R174" i="1"/>
  <c r="AM173" i="1"/>
  <c r="AD173" i="1"/>
  <c r="Y173" i="1"/>
  <c r="AK173" i="1" s="1"/>
  <c r="R173" i="1"/>
  <c r="AM172" i="1"/>
  <c r="AD172" i="1"/>
  <c r="Y172" i="1"/>
  <c r="AK172" i="1" s="1"/>
  <c r="R172" i="1"/>
  <c r="AM171" i="1"/>
  <c r="AD171" i="1"/>
  <c r="Y171" i="1"/>
  <c r="AK171" i="1" s="1"/>
  <c r="R171" i="1"/>
  <c r="AM170" i="1"/>
  <c r="AD170" i="1"/>
  <c r="Y170" i="1"/>
  <c r="AK170" i="1" s="1"/>
  <c r="R170" i="1"/>
  <c r="AM169" i="1"/>
  <c r="AD169" i="1"/>
  <c r="Y169" i="1"/>
  <c r="AK169" i="1" s="1"/>
  <c r="R169" i="1"/>
  <c r="AM168" i="1"/>
  <c r="AD168" i="1"/>
  <c r="Y168" i="1"/>
  <c r="AK168" i="1" s="1"/>
  <c r="R168" i="1"/>
  <c r="AM167" i="1"/>
  <c r="AD167" i="1"/>
  <c r="Y167" i="1"/>
  <c r="AK167" i="1" s="1"/>
  <c r="R167" i="1"/>
  <c r="AM166" i="1"/>
  <c r="AD166" i="1"/>
  <c r="Y166" i="1"/>
  <c r="AK166" i="1" s="1"/>
  <c r="R166" i="1"/>
  <c r="AM165" i="1"/>
  <c r="AD165" i="1"/>
  <c r="Y165" i="1"/>
  <c r="AK165" i="1" s="1"/>
  <c r="R165" i="1"/>
  <c r="AD164" i="1"/>
  <c r="Y164" i="1"/>
  <c r="AK164" i="1" s="1"/>
  <c r="AD163" i="1"/>
  <c r="Y163" i="1"/>
  <c r="AK163" i="1" s="1"/>
  <c r="AL163" i="1" s="1"/>
  <c r="AD162" i="1"/>
  <c r="Y162" i="1"/>
  <c r="AK162" i="1" s="1"/>
  <c r="AL162" i="1" s="1"/>
  <c r="Q162" i="1"/>
  <c r="AD161" i="1"/>
  <c r="Y161" i="1"/>
  <c r="AK161" i="1" s="1"/>
  <c r="AL161" i="1" s="1"/>
  <c r="AM161" i="1" s="1"/>
  <c r="Q161" i="1"/>
  <c r="AD159" i="1"/>
  <c r="Y159" i="1"/>
  <c r="AK159" i="1" s="1"/>
  <c r="AL159" i="1" s="1"/>
  <c r="AM159" i="1" s="1"/>
  <c r="AD158" i="1"/>
  <c r="Y158" i="1"/>
  <c r="Q158" i="1"/>
  <c r="AL157" i="1"/>
  <c r="AD157" i="1"/>
  <c r="Y157" i="1"/>
  <c r="R157" i="1"/>
  <c r="AD156" i="1"/>
  <c r="Q156" i="1"/>
  <c r="AD155" i="1"/>
  <c r="Y155" i="1"/>
  <c r="AK155" i="1" s="1"/>
  <c r="AL155" i="1" s="1"/>
  <c r="Q155" i="1"/>
  <c r="AD152" i="1"/>
  <c r="Q152" i="1"/>
  <c r="AD149" i="1"/>
  <c r="Y149" i="1"/>
  <c r="AK149" i="1" s="1"/>
  <c r="AD148" i="1"/>
  <c r="Y148" i="1"/>
  <c r="AK148" i="1" s="1"/>
  <c r="AL148" i="1" s="1"/>
  <c r="AM148" i="1" s="1"/>
  <c r="Q148" i="1"/>
  <c r="AD146" i="1"/>
  <c r="Y146" i="1"/>
  <c r="AK146" i="1" s="1"/>
  <c r="AL146" i="1" s="1"/>
  <c r="AD145" i="1"/>
  <c r="Y145" i="1"/>
  <c r="AK145" i="1" s="1"/>
  <c r="AL145" i="1" s="1"/>
  <c r="AM145" i="1" s="1"/>
  <c r="Q145" i="1"/>
  <c r="AD144" i="1"/>
  <c r="Y144" i="1"/>
  <c r="AK144" i="1" s="1"/>
  <c r="AL144" i="1" s="1"/>
  <c r="Q144" i="1"/>
  <c r="AD143" i="1"/>
  <c r="Y143" i="1"/>
  <c r="AK143" i="1" s="1"/>
  <c r="AL143" i="1" s="1"/>
  <c r="AM143" i="1" s="1"/>
  <c r="Q143" i="1"/>
  <c r="AD141" i="1"/>
  <c r="Y141" i="1"/>
  <c r="AK141" i="1" s="1"/>
  <c r="AL141" i="1" s="1"/>
  <c r="AD140" i="1"/>
  <c r="Y140" i="1"/>
  <c r="X140" i="1" s="1"/>
  <c r="R140" i="1"/>
  <c r="AD139" i="1"/>
  <c r="Y139" i="1"/>
  <c r="X139" i="1" s="1"/>
  <c r="R139" i="1"/>
  <c r="AD138" i="1"/>
  <c r="AK138" i="1"/>
  <c r="AL138" i="1" s="1"/>
  <c r="AM138" i="1" s="1"/>
  <c r="AD137" i="1"/>
  <c r="Y137" i="1"/>
  <c r="AK137" i="1" s="1"/>
  <c r="AL137" i="1" s="1"/>
  <c r="AM137" i="1" s="1"/>
  <c r="AD135" i="1"/>
  <c r="R135" i="1"/>
  <c r="AD134" i="1"/>
  <c r="Y134" i="1"/>
  <c r="AK134" i="1" s="1"/>
  <c r="AL134" i="1" s="1"/>
  <c r="AM134" i="1" s="1"/>
  <c r="AD133" i="1"/>
  <c r="AD131" i="1"/>
  <c r="AD130" i="1"/>
  <c r="Y130" i="1"/>
  <c r="AK130" i="1" s="1"/>
  <c r="AL130" i="1" s="1"/>
  <c r="AM130" i="1" s="1"/>
  <c r="Q130" i="1"/>
  <c r="AD129" i="1"/>
  <c r="Y129" i="1"/>
  <c r="AK129" i="1" s="1"/>
  <c r="AL129" i="1" s="1"/>
  <c r="AM129" i="1" s="1"/>
  <c r="Q129" i="1"/>
  <c r="AK128" i="1"/>
  <c r="AL128" i="1" s="1"/>
  <c r="AM128" i="1" s="1"/>
  <c r="AD128" i="1"/>
  <c r="R128" i="1"/>
  <c r="AD127" i="1"/>
  <c r="Y127" i="1"/>
  <c r="AK127" i="1" s="1"/>
  <c r="AL127" i="1" s="1"/>
  <c r="AM127" i="1" s="1"/>
  <c r="R127" i="1"/>
  <c r="AD126" i="1"/>
  <c r="Y126" i="1"/>
  <c r="AK126" i="1" s="1"/>
  <c r="AL126" i="1" s="1"/>
  <c r="AM126" i="1" s="1"/>
  <c r="AD125" i="1"/>
  <c r="Y125" i="1"/>
  <c r="AK125" i="1" s="1"/>
  <c r="AL125" i="1" s="1"/>
  <c r="AM125" i="1" s="1"/>
  <c r="Q125" i="1"/>
  <c r="AD124" i="1"/>
  <c r="Y124" i="1"/>
  <c r="AK124" i="1" s="1"/>
  <c r="AL124" i="1" s="1"/>
  <c r="AM124" i="1" s="1"/>
  <c r="Q124" i="1"/>
  <c r="AD123" i="1"/>
  <c r="Y123" i="1"/>
  <c r="AK123" i="1" s="1"/>
  <c r="AL123" i="1" s="1"/>
  <c r="AM123" i="1" s="1"/>
  <c r="Q123" i="1"/>
  <c r="AD122" i="1"/>
  <c r="Y122" i="1"/>
  <c r="AK122" i="1" s="1"/>
  <c r="AL122" i="1" s="1"/>
  <c r="AM122" i="1" s="1"/>
  <c r="Q122" i="1"/>
  <c r="AD121" i="1"/>
  <c r="AK121" i="1"/>
  <c r="AL121" i="1" s="1"/>
  <c r="AM121" i="1" s="1"/>
  <c r="Q121" i="1"/>
  <c r="AD120" i="1"/>
  <c r="Y120" i="1"/>
  <c r="AK120" i="1" s="1"/>
  <c r="AL120" i="1" s="1"/>
  <c r="AM120" i="1" s="1"/>
  <c r="Q120" i="1"/>
  <c r="AD119" i="1"/>
  <c r="Y119" i="1"/>
  <c r="AK119" i="1" s="1"/>
  <c r="AL119" i="1" s="1"/>
  <c r="AM119" i="1" s="1"/>
  <c r="Q119" i="1"/>
  <c r="AD118" i="1"/>
  <c r="Y118" i="1"/>
  <c r="AK118" i="1" s="1"/>
  <c r="AL118" i="1" s="1"/>
  <c r="AM118" i="1" s="1"/>
  <c r="Q118" i="1"/>
  <c r="AD117" i="1"/>
  <c r="Y117" i="1"/>
  <c r="AK117" i="1" s="1"/>
  <c r="AL117" i="1" s="1"/>
  <c r="AM117" i="1" s="1"/>
  <c r="O117" i="1"/>
  <c r="AD116" i="1"/>
  <c r="AK116" i="1"/>
  <c r="AL116" i="1" s="1"/>
  <c r="AM116" i="1" s="1"/>
  <c r="Q116" i="1"/>
  <c r="AD115" i="1"/>
  <c r="Y115" i="1"/>
  <c r="AK115" i="1" s="1"/>
  <c r="AL115" i="1" s="1"/>
  <c r="AM115" i="1" s="1"/>
  <c r="Q115" i="1"/>
  <c r="AM114" i="1"/>
  <c r="AD114" i="1"/>
  <c r="Y114" i="1"/>
  <c r="AK114" i="1" s="1"/>
  <c r="R114" i="1"/>
  <c r="AD113" i="1"/>
  <c r="Y113" i="1"/>
  <c r="AK113" i="1" s="1"/>
  <c r="AL113" i="1" s="1"/>
  <c r="AM113" i="1" s="1"/>
  <c r="Q113" i="1"/>
  <c r="AD112" i="1"/>
  <c r="Y112" i="1"/>
  <c r="AK112" i="1" s="1"/>
  <c r="AL112" i="1" s="1"/>
  <c r="AM112" i="1" s="1"/>
  <c r="AD111" i="1"/>
  <c r="Y111" i="1"/>
  <c r="AK111" i="1" s="1"/>
  <c r="AL111" i="1" s="1"/>
  <c r="AM111" i="1" s="1"/>
  <c r="AM110" i="1"/>
  <c r="AD110" i="1"/>
  <c r="Q110" i="1"/>
  <c r="AM109" i="1"/>
  <c r="AD109" i="1"/>
  <c r="Y109" i="1"/>
  <c r="AK109" i="1" s="1"/>
  <c r="R109" i="1"/>
  <c r="AM108" i="1"/>
  <c r="AD108" i="1"/>
  <c r="Y108" i="1"/>
  <c r="AK108" i="1" s="1"/>
  <c r="R108" i="1"/>
  <c r="AM107" i="1"/>
  <c r="AD107" i="1"/>
  <c r="Y107" i="1"/>
  <c r="AK107" i="1" s="1"/>
  <c r="R107" i="1"/>
  <c r="AM106" i="1"/>
  <c r="AD106" i="1"/>
  <c r="Y106" i="1"/>
  <c r="AK106" i="1" s="1"/>
  <c r="R106" i="1"/>
  <c r="AM105" i="1"/>
  <c r="AD105" i="1"/>
  <c r="Y105" i="1"/>
  <c r="AK105" i="1" s="1"/>
  <c r="R105" i="1"/>
  <c r="AM104" i="1"/>
  <c r="AD104" i="1"/>
  <c r="Y104" i="1"/>
  <c r="AK104" i="1" s="1"/>
  <c r="R104" i="1"/>
  <c r="AM103" i="1"/>
  <c r="AD103" i="1"/>
  <c r="Y103" i="1"/>
  <c r="AK103" i="1" s="1"/>
  <c r="R103" i="1"/>
  <c r="AM102" i="1"/>
  <c r="AD102" i="1"/>
  <c r="Y102" i="1"/>
  <c r="AK102" i="1" s="1"/>
  <c r="R102" i="1"/>
  <c r="AM101" i="1"/>
  <c r="AD101" i="1"/>
  <c r="Y101" i="1"/>
  <c r="AK101" i="1" s="1"/>
  <c r="R101" i="1"/>
  <c r="AM100" i="1"/>
  <c r="AD100" i="1"/>
  <c r="Y100" i="1"/>
  <c r="AK100" i="1" s="1"/>
  <c r="R100" i="1"/>
  <c r="AM99" i="1"/>
  <c r="AD99" i="1"/>
  <c r="Y99" i="1"/>
  <c r="AK99" i="1" s="1"/>
  <c r="R99" i="1"/>
  <c r="AM98" i="1"/>
  <c r="AD98" i="1"/>
  <c r="Y98" i="1"/>
  <c r="AK98" i="1" s="1"/>
  <c r="R98" i="1"/>
  <c r="AM97" i="1"/>
  <c r="AD97" i="1"/>
  <c r="Y97" i="1"/>
  <c r="AK97" i="1" s="1"/>
  <c r="R97" i="1"/>
  <c r="AM96" i="1"/>
  <c r="AD96" i="1"/>
  <c r="Y96" i="1"/>
  <c r="AK96" i="1" s="1"/>
  <c r="R96" i="1"/>
  <c r="AM95" i="1"/>
  <c r="AD95" i="1"/>
  <c r="Y95" i="1"/>
  <c r="AK95" i="1" s="1"/>
  <c r="R95" i="1"/>
  <c r="AM94" i="1"/>
  <c r="AD94" i="1"/>
  <c r="Y94" i="1"/>
  <c r="AK94" i="1" s="1"/>
  <c r="R94" i="1"/>
  <c r="AM93" i="1"/>
  <c r="AD93" i="1"/>
  <c r="Y93" i="1"/>
  <c r="AK93" i="1" s="1"/>
  <c r="R93" i="1"/>
  <c r="AM92" i="1"/>
  <c r="AD92" i="1"/>
  <c r="Y92" i="1"/>
  <c r="AK92" i="1" s="1"/>
  <c r="R92" i="1"/>
  <c r="AM91" i="1"/>
  <c r="AD91" i="1"/>
  <c r="Y91" i="1"/>
  <c r="AK91" i="1" s="1"/>
  <c r="R91" i="1"/>
  <c r="AM90" i="1"/>
  <c r="AD90" i="1"/>
  <c r="Y90" i="1"/>
  <c r="AK90" i="1" s="1"/>
  <c r="R90" i="1"/>
  <c r="AM89" i="1"/>
  <c r="AD89" i="1"/>
  <c r="Y89" i="1"/>
  <c r="AK89" i="1" s="1"/>
  <c r="AM88" i="1"/>
  <c r="AD88" i="1"/>
  <c r="Y88" i="1"/>
  <c r="AK88" i="1" s="1"/>
  <c r="R88" i="1"/>
  <c r="AM87" i="1"/>
  <c r="AD87" i="1"/>
  <c r="Y87" i="1"/>
  <c r="AK87" i="1" s="1"/>
  <c r="R87" i="1"/>
  <c r="AM86" i="1"/>
  <c r="AD86" i="1"/>
  <c r="Y86" i="1"/>
  <c r="AK86" i="1" s="1"/>
  <c r="R86" i="1"/>
  <c r="AM85" i="1"/>
  <c r="AD85" i="1"/>
  <c r="Y85" i="1"/>
  <c r="AK85" i="1" s="1"/>
  <c r="AM84" i="1"/>
  <c r="AD84" i="1"/>
  <c r="Y84" i="1"/>
  <c r="AK84" i="1" s="1"/>
  <c r="R84" i="1"/>
  <c r="AM83" i="1"/>
  <c r="AD83" i="1"/>
  <c r="Y83" i="1"/>
  <c r="AK83" i="1" s="1"/>
  <c r="R83" i="1"/>
  <c r="AM82" i="1"/>
  <c r="AD82" i="1"/>
  <c r="Y82" i="1"/>
  <c r="AK82" i="1" s="1"/>
  <c r="R82" i="1"/>
  <c r="AM81" i="1"/>
  <c r="AD81" i="1"/>
  <c r="Y81" i="1"/>
  <c r="AK81" i="1" s="1"/>
  <c r="AM80" i="1"/>
  <c r="AD80" i="1"/>
  <c r="Y80" i="1"/>
  <c r="AK80" i="1" s="1"/>
  <c r="R80" i="1"/>
  <c r="AM79" i="1"/>
  <c r="AD79" i="1"/>
  <c r="Y79" i="1"/>
  <c r="AK79" i="1" s="1"/>
  <c r="R79" i="1"/>
  <c r="AM78" i="1"/>
  <c r="AD78" i="1"/>
  <c r="Y78" i="1"/>
  <c r="AK78" i="1" s="1"/>
  <c r="R78" i="1"/>
  <c r="AM77" i="1"/>
  <c r="AD77" i="1"/>
  <c r="Y77" i="1"/>
  <c r="AK77" i="1" s="1"/>
  <c r="AM76" i="1"/>
  <c r="AD76" i="1"/>
  <c r="Y76" i="1"/>
  <c r="AK76" i="1" s="1"/>
  <c r="R76" i="1"/>
  <c r="AM75" i="1"/>
  <c r="AD75" i="1"/>
  <c r="Y75" i="1"/>
  <c r="AK75" i="1" s="1"/>
  <c r="R75" i="1"/>
  <c r="AM74" i="1"/>
  <c r="AD74" i="1"/>
  <c r="Y74" i="1"/>
  <c r="AK74" i="1" s="1"/>
  <c r="R74" i="1"/>
  <c r="AM73" i="1"/>
  <c r="AD73" i="1"/>
  <c r="Y73" i="1"/>
  <c r="AK73" i="1" s="1"/>
  <c r="AM72" i="1"/>
  <c r="AD72" i="1"/>
  <c r="Y72" i="1"/>
  <c r="AK72" i="1" s="1"/>
  <c r="R72" i="1"/>
  <c r="AM71" i="1"/>
  <c r="AD71" i="1"/>
  <c r="Y71" i="1"/>
  <c r="AK71" i="1" s="1"/>
  <c r="R71" i="1"/>
  <c r="AM70" i="1"/>
  <c r="AD70" i="1"/>
  <c r="Y70" i="1"/>
  <c r="AK70" i="1" s="1"/>
  <c r="R70" i="1"/>
  <c r="AM69" i="1"/>
  <c r="AD69" i="1"/>
  <c r="Y69" i="1"/>
  <c r="AK69" i="1" s="1"/>
  <c r="AM68" i="1"/>
  <c r="AD68" i="1"/>
  <c r="Y68" i="1"/>
  <c r="AK68" i="1" s="1"/>
  <c r="R68" i="1"/>
  <c r="AM67" i="1"/>
  <c r="AD67" i="1"/>
  <c r="Y67" i="1"/>
  <c r="AK67" i="1" s="1"/>
  <c r="R67" i="1"/>
  <c r="AM66" i="1"/>
  <c r="AD66" i="1"/>
  <c r="Y66" i="1"/>
  <c r="AK66" i="1" s="1"/>
  <c r="R66" i="1"/>
  <c r="AM65" i="1"/>
  <c r="AD65" i="1"/>
  <c r="Y65" i="1"/>
  <c r="AK65" i="1" s="1"/>
  <c r="AM64" i="1"/>
  <c r="AD64" i="1"/>
  <c r="Y64" i="1"/>
  <c r="AK64" i="1" s="1"/>
  <c r="R64" i="1"/>
  <c r="AM63" i="1"/>
  <c r="AD63" i="1"/>
  <c r="Y63" i="1"/>
  <c r="AK63" i="1" s="1"/>
  <c r="R63" i="1"/>
  <c r="AM62" i="1"/>
  <c r="AD62" i="1"/>
  <c r="Y62" i="1"/>
  <c r="AK62" i="1" s="1"/>
  <c r="R62" i="1"/>
  <c r="AM61" i="1"/>
  <c r="AD61" i="1"/>
  <c r="Y61" i="1"/>
  <c r="AK61" i="1" s="1"/>
  <c r="AM60" i="1"/>
  <c r="AD60" i="1"/>
  <c r="Y60" i="1"/>
  <c r="AK60" i="1" s="1"/>
  <c r="R60" i="1"/>
  <c r="AM59" i="1"/>
  <c r="AD59" i="1"/>
  <c r="Y59" i="1"/>
  <c r="AK59" i="1" s="1"/>
  <c r="R59" i="1"/>
  <c r="AM58" i="1"/>
  <c r="AD58" i="1"/>
  <c r="Y58" i="1"/>
  <c r="AK58" i="1" s="1"/>
  <c r="R58" i="1"/>
  <c r="AM57" i="1"/>
  <c r="AD57" i="1"/>
  <c r="Y57" i="1"/>
  <c r="AK57" i="1" s="1"/>
  <c r="AM56" i="1"/>
  <c r="AD56" i="1"/>
  <c r="Y56" i="1"/>
  <c r="AK56" i="1" s="1"/>
  <c r="R56" i="1"/>
  <c r="AM55" i="1"/>
  <c r="AD55" i="1"/>
  <c r="Y55" i="1"/>
  <c r="AK55" i="1" s="1"/>
  <c r="R55" i="1"/>
  <c r="AM54" i="1"/>
  <c r="AD54" i="1"/>
  <c r="Y54" i="1"/>
  <c r="AK54" i="1" s="1"/>
  <c r="R54" i="1"/>
  <c r="AM53" i="1"/>
  <c r="AD53" i="1"/>
  <c r="Y53" i="1"/>
  <c r="AK53" i="1" s="1"/>
  <c r="AM52" i="1"/>
  <c r="AD52" i="1"/>
  <c r="Y52" i="1"/>
  <c r="AK52" i="1" s="1"/>
  <c r="R52" i="1"/>
  <c r="AM51" i="1"/>
  <c r="AD51" i="1"/>
  <c r="Y51" i="1"/>
  <c r="AK51" i="1" s="1"/>
  <c r="R51" i="1"/>
  <c r="AM50" i="1"/>
  <c r="AD50" i="1"/>
  <c r="Y50" i="1"/>
  <c r="AK50" i="1" s="1"/>
  <c r="R50" i="1"/>
  <c r="AM49" i="1"/>
  <c r="AD49" i="1"/>
  <c r="Y49" i="1"/>
  <c r="AK49" i="1" s="1"/>
  <c r="R49" i="1"/>
  <c r="AM48" i="1"/>
  <c r="AD48" i="1"/>
  <c r="Y48" i="1"/>
  <c r="AK48" i="1" s="1"/>
  <c r="R48" i="1"/>
  <c r="AM47" i="1"/>
  <c r="AD47" i="1"/>
  <c r="Y47" i="1"/>
  <c r="AK47" i="1" s="1"/>
  <c r="R47" i="1"/>
  <c r="AM46" i="1"/>
  <c r="AD46" i="1"/>
  <c r="Y46" i="1"/>
  <c r="AK46" i="1" s="1"/>
  <c r="R46" i="1"/>
  <c r="AM45" i="1"/>
  <c r="AD45" i="1"/>
  <c r="Y45" i="1"/>
  <c r="AK45" i="1" s="1"/>
  <c r="R45" i="1"/>
  <c r="AD44" i="1"/>
  <c r="AD42" i="1"/>
  <c r="Y42" i="1"/>
  <c r="AK42" i="1" s="1"/>
  <c r="R42" i="1"/>
  <c r="AD41" i="1"/>
  <c r="Y41" i="1"/>
  <c r="AK41" i="1" s="1"/>
  <c r="R41" i="1"/>
  <c r="AD40" i="1"/>
  <c r="Y40" i="1"/>
  <c r="AK40" i="1" s="1"/>
  <c r="R40" i="1"/>
  <c r="AD39" i="1"/>
  <c r="Y39" i="1"/>
  <c r="AK39" i="1" s="1"/>
  <c r="R39" i="1"/>
  <c r="AD38" i="1"/>
  <c r="Y38" i="1"/>
  <c r="AK38" i="1" s="1"/>
  <c r="R38" i="1"/>
  <c r="AD37" i="1"/>
  <c r="Y37" i="1"/>
  <c r="AK37" i="1" s="1"/>
  <c r="R37" i="1"/>
  <c r="AD34" i="1"/>
  <c r="Y34" i="1"/>
  <c r="AK34" i="1" s="1"/>
  <c r="AL34" i="1" s="1"/>
  <c r="AM34" i="1" s="1"/>
  <c r="AD29" i="1"/>
  <c r="Y29" i="1"/>
  <c r="AK29" i="1" s="1"/>
  <c r="AL29" i="1" s="1"/>
  <c r="AM29" i="1" s="1"/>
  <c r="Q29" i="1"/>
  <c r="AD28" i="1"/>
  <c r="Y28" i="1"/>
  <c r="AK28" i="1" s="1"/>
  <c r="AL28" i="1" s="1"/>
  <c r="AM28" i="1" s="1"/>
  <c r="Q28" i="1"/>
  <c r="Q27" i="1"/>
  <c r="AD26" i="1"/>
  <c r="Y26" i="1"/>
  <c r="AK26" i="1" s="1"/>
  <c r="AL26" i="1" s="1"/>
  <c r="AM26" i="1" s="1"/>
  <c r="Q26" i="1"/>
  <c r="AD25" i="1"/>
  <c r="Y25" i="1"/>
  <c r="AK25" i="1" s="1"/>
  <c r="AL25" i="1" s="1"/>
  <c r="AM25" i="1" s="1"/>
  <c r="Q25" i="1"/>
  <c r="AM18" i="1"/>
  <c r="AD18" i="1"/>
  <c r="Y18" i="1"/>
  <c r="AK18" i="1" s="1"/>
  <c r="R18" i="1"/>
  <c r="AM17" i="1"/>
  <c r="AD17" i="1"/>
  <c r="Y17" i="1"/>
  <c r="AK17" i="1" s="1"/>
  <c r="R17" i="1"/>
  <c r="AM16" i="1"/>
  <c r="AD16" i="1"/>
  <c r="Y16" i="1"/>
  <c r="AK16" i="1" s="1"/>
  <c r="R16" i="1"/>
  <c r="AM15" i="1"/>
  <c r="AD15" i="1"/>
  <c r="Y15" i="1"/>
  <c r="AK15" i="1" s="1"/>
  <c r="R15" i="1"/>
  <c r="AM14" i="1"/>
  <c r="AD14" i="1"/>
  <c r="Y14" i="1"/>
  <c r="AK14" i="1" s="1"/>
  <c r="R14" i="1"/>
  <c r="AM13" i="1"/>
  <c r="AD13" i="1"/>
  <c r="Y13" i="1"/>
  <c r="AK13" i="1" s="1"/>
  <c r="R13" i="1"/>
  <c r="AM12" i="1"/>
  <c r="AD12" i="1"/>
  <c r="Y12" i="1"/>
  <c r="AK12" i="1" s="1"/>
  <c r="R12" i="1"/>
  <c r="AM11" i="1"/>
  <c r="AD11" i="1"/>
  <c r="Y11" i="1"/>
  <c r="AK11" i="1" s="1"/>
  <c r="R11" i="1"/>
  <c r="AM10" i="1"/>
  <c r="AD10" i="1"/>
  <c r="Y10" i="1"/>
  <c r="AK10" i="1" s="1"/>
  <c r="R10" i="1"/>
  <c r="AM9" i="1"/>
  <c r="AD9" i="1"/>
  <c r="Y9" i="1"/>
  <c r="AK9" i="1" s="1"/>
  <c r="R9" i="1"/>
  <c r="R202" i="1" l="1"/>
  <c r="R203" i="1"/>
  <c r="Q117" i="1"/>
  <c r="Q126" i="1"/>
  <c r="R53" i="1"/>
  <c r="R57" i="1"/>
  <c r="R61" i="1"/>
  <c r="R65" i="1"/>
  <c r="R69" i="1"/>
  <c r="R73" i="1"/>
  <c r="R77" i="1"/>
  <c r="R81" i="1"/>
  <c r="R85" i="1"/>
  <c r="R89" i="1"/>
  <c r="R156" i="1"/>
  <c r="Q163" i="1"/>
  <c r="Q141" i="1"/>
  <c r="Q85" i="2"/>
  <c r="R85" i="2" s="1"/>
  <c r="Q86" i="2"/>
  <c r="R86" i="2" s="1"/>
  <c r="R141" i="1" l="1"/>
</calcChain>
</file>

<file path=xl/comments1.xml><?xml version="1.0" encoding="utf-8"?>
<comments xmlns="http://schemas.openxmlformats.org/spreadsheetml/2006/main">
  <authors>
    <author>tc={000D007C-00BB-4BDC-A290-00B2009E008D}</author>
  </authors>
  <commentList>
    <comment ref="AD96" authorId="0" shapeId="0">
      <text>
        <r>
          <rPr>
            <b/>
            <sz val="9"/>
            <rFont val="Tahoma"/>
            <family val="2"/>
            <charset val="204"/>
          </rPr>
          <t>tc={00A900AB-00F0-4A74-B7DF-00DC0036004E}:</t>
        </r>
        <r>
          <rPr>
            <sz val="9"/>
            <rFont val="Tahoma"/>
            <family val="2"/>
            <charset val="204"/>
          </rPr>
          <t xml:space="preserve">
Яскина Ирина Владимировна:
это противоскользящие ленты
</t>
        </r>
      </text>
    </comment>
  </commentList>
</comments>
</file>

<file path=xl/comments2.xml><?xml version="1.0" encoding="utf-8"?>
<comments xmlns="http://schemas.openxmlformats.org/spreadsheetml/2006/main">
  <authors>
    <author>tc={00C90097-00F8-4FF7-86F6-00CE0072000B}</author>
    <author>tc={002500FE-00B7-4609-B872-00FA00710031}</author>
  </authors>
  <commentList>
    <comment ref="AH135" authorId="0" shapeId="0">
      <text>
        <r>
          <rPr>
            <b/>
            <sz val="9"/>
            <rFont val="Tahoma"/>
            <family val="2"/>
            <charset val="204"/>
          </rPr>
          <t>tc={0078002A-00B9-4830-8998-00ED00D500EB}:</t>
        </r>
        <r>
          <rPr>
            <sz val="9"/>
            <rFont val="Tahoma"/>
            <family val="2"/>
            <charset val="204"/>
          </rPr>
          <t xml:space="preserve">
tc={00A900AB-00F0-4A74-B7DF-00DC0036004E}:
Яскина Ирина Владимировна:
это противоскользящие ленты
</t>
        </r>
      </text>
    </comment>
    <comment ref="AH137" authorId="1" shapeId="0">
      <text>
        <r>
          <rPr>
            <b/>
            <sz val="9"/>
            <rFont val="Tahoma"/>
            <family val="2"/>
            <charset val="204"/>
          </rPr>
          <t>tc={00580050-005C-4B94-A7F0-00DB001B000F}:</t>
        </r>
        <r>
          <rPr>
            <sz val="9"/>
            <rFont val="Tahoma"/>
            <family val="2"/>
            <charset val="204"/>
          </rPr>
          <t xml:space="preserve">
tc={00F300E4-00C6-45BC-96C7-001700460076}:
Яскина Ирина Владимировна:
в лоте знаки, плакаты и стенды по охране труда
</t>
        </r>
      </text>
    </comment>
  </commentList>
</comments>
</file>

<file path=xl/comments3.xml><?xml version="1.0" encoding="utf-8"?>
<comments xmlns="http://schemas.openxmlformats.org/spreadsheetml/2006/main">
  <authors>
    <author>tc={00260085-00DD-45EF-B08D-0087005700EB}</author>
  </authors>
  <commentList>
    <comment ref="AF139" authorId="0" shapeId="0">
      <text>
        <r>
          <rPr>
            <b/>
            <sz val="9"/>
            <rFont val="Tahoma"/>
            <family val="2"/>
            <charset val="204"/>
          </rPr>
          <t>tc={009A008E-0091-4A89-86E2-006600D000E6}:</t>
        </r>
        <r>
          <rPr>
            <sz val="9"/>
            <rFont val="Tahoma"/>
            <family val="2"/>
            <charset val="204"/>
          </rPr>
          <t xml:space="preserve">
tc={00A900AB-00F0-4A74-B7DF-00DC0036004E}:
Яскина Ирина Владимировна:
это противоскользящие ленты
</t>
        </r>
      </text>
    </comment>
  </commentList>
</comments>
</file>

<file path=xl/sharedStrings.xml><?xml version="1.0" encoding="utf-8"?>
<sst xmlns="http://schemas.openxmlformats.org/spreadsheetml/2006/main" count="9362" uniqueCount="1448">
  <si>
    <t>План закупки АО "Россети Сибирь Тываэнерго" на 2026 год</t>
  </si>
  <si>
    <t>Код вида деятельности</t>
  </si>
  <si>
    <t>Номер закупки</t>
  </si>
  <si>
    <t>Подразделение/предприятие-потребитель продукции</t>
  </si>
  <si>
    <t>Вид закупаемой продукции</t>
  </si>
  <si>
    <t>Номер лота</t>
  </si>
  <si>
    <t>Наименование лота</t>
  </si>
  <si>
    <t>Код по ОКВЭД 2</t>
  </si>
  <si>
    <t>Код по ОКПД 2</t>
  </si>
  <si>
    <t>Наличие условий о субьектах малого и среднего предпринимательства в конкурсной/закупочной документации</t>
  </si>
  <si>
    <t>Категория закупки, которая не учитывается при расчёте совокупного годового стоимостного объёма договоров</t>
  </si>
  <si>
    <t>Признак закупки инновационной и высокотехнологичной продукции (Да/Нет)</t>
  </si>
  <si>
    <t>Категория закупки, которая не учитывается при расчете ФКПЭ (доля договоров в эл. форме)</t>
  </si>
  <si>
    <t>Документ, на основании которого определена планируемая цена закупки</t>
  </si>
  <si>
    <t>Планируемая начальная (предельная) цена лота по извещению/уведомлению, тыс. руб. (без учета НДС)</t>
  </si>
  <si>
    <t>Планируемая начальная (предельная) цена лота по извещению/уведомлению, тыс. руб. (с учетом НДС)</t>
  </si>
  <si>
    <t>Объёмы оплаты долгосрочного договора по годам, тыс. рублей с НДС</t>
  </si>
  <si>
    <t>Планируемый способ закупки</t>
  </si>
  <si>
    <t>Организатор закупки</t>
  </si>
  <si>
    <t>Вид закупки (электронная/неэлектронная)</t>
  </si>
  <si>
    <t>Планируемая дата размещения извещения о начале закупочной процедуры/заключения договора у ЕП (ЗПП)
(чч.мм.гггг)</t>
  </si>
  <si>
    <t>Планируемая дата подведения итогов по закупочной процедуре/заключения договора у ЕП (ЗПП)
(чч.мм.гггг)</t>
  </si>
  <si>
    <t>Сведения о закупке у ЕП</t>
  </si>
  <si>
    <t>Условия договора</t>
  </si>
  <si>
    <t>Год под обеспечение потребности которого планируется данная закупка</t>
  </si>
  <si>
    <t>Дополнительная информация по закупке</t>
  </si>
  <si>
    <t>Данные из утвержденной инвестиционной программы</t>
  </si>
  <si>
    <t>Объем финансового обеспечения закупки за счет субсидии, предоставляемой в целях реализации национальных и федеральных проектов, а также комплексного плана модернизации и расширения магистральной инфраструктуры</t>
  </si>
  <si>
    <t>Код целевой статьи расходов, код вида расходов</t>
  </si>
  <si>
    <t>Примечание</t>
  </si>
  <si>
    <t>Юридическое лицо</t>
  </si>
  <si>
    <t>Филиал/подразделение</t>
  </si>
  <si>
    <t>Основание для проведения закупки у ЕП (пункт ЕСЗ ПАО "Россети")</t>
  </si>
  <si>
    <t>Наименование контрагента</t>
  </si>
  <si>
    <t>ИНН</t>
  </si>
  <si>
    <t>КПП</t>
  </si>
  <si>
    <t>Предмет договора</t>
  </si>
  <si>
    <t>Минимально необходимые требования, предъявляемые к закупаемым товарам (работам, услугам)</t>
  </si>
  <si>
    <t>Единица измерения</t>
  </si>
  <si>
    <t>Сведения о количестве (объеме) - количество единиц измерения</t>
  </si>
  <si>
    <t>Регион поставки товаров (выполнения работ, оказания услуг)</t>
  </si>
  <si>
    <t>Плановая дата заключения договора (чч.мм.гггг)</t>
  </si>
  <si>
    <t>Планируемая дата начала поставки товаров, выполнения работ, услуг (чч.мм.гггг)</t>
  </si>
  <si>
    <t>Планируемая дата окончания поставки товаров, выполнения работ, услуг (чч.мм.гггг)</t>
  </si>
  <si>
    <t>статус ИПР</t>
  </si>
  <si>
    <t>наименование инвестиционного проекта (группы инвестиционных проектов)</t>
  </si>
  <si>
    <t>идентификатор инвестиционного проекта</t>
  </si>
  <si>
    <t>год начала  реализации инвестиционного проекта</t>
  </si>
  <si>
    <t>год окончания реализации инвестиционного проекта</t>
  </si>
  <si>
    <t>оценка полной стоимости инвестиционного проекта в прогнозных ценах соответствующих лет, млн. руб. (с НДС)</t>
  </si>
  <si>
    <t>остаток финансирования капитальных вложений в прогнозных ценах (на момент начала года плана закупки), млн. руб. (с НДС)</t>
  </si>
  <si>
    <t>технологическое присоединение (Да/Нет)</t>
  </si>
  <si>
    <t>Код по ОКЕИ</t>
  </si>
  <si>
    <t>наименование</t>
  </si>
  <si>
    <t>Код по ОКАТО</t>
  </si>
  <si>
    <t>1.2.</t>
  </si>
  <si>
    <t>26.1-11/1.2-0001</t>
  </si>
  <si>
    <t>АО "Россети Сибирь Тываэнерго"</t>
  </si>
  <si>
    <t>Блок капитального строительства и инвестиций</t>
  </si>
  <si>
    <t>МТРиО</t>
  </si>
  <si>
    <t>Поставка ГСМ (бензин, дизтопливо)   г. Кызыл</t>
  </si>
  <si>
    <t>19.20.1</t>
  </si>
  <si>
    <t>19.20.21</t>
  </si>
  <si>
    <t>нет</t>
  </si>
  <si>
    <t>Справочник цен (мониторинг)</t>
  </si>
  <si>
    <t>ИА "Россети Сибирь"</t>
  </si>
  <si>
    <t>электронная</t>
  </si>
  <si>
    <t>л.</t>
  </si>
  <si>
    <t>Республика Тыва</t>
  </si>
  <si>
    <t>утверждена</t>
  </si>
  <si>
    <t>Технологическое присоединение энергопринимающих устройств потребителей максимальной мощностью до 15 кВт включительно
(новое строительство)</t>
  </si>
  <si>
    <t>Г</t>
  </si>
  <si>
    <t>да</t>
  </si>
  <si>
    <t>26.1-11/1.2-0002</t>
  </si>
  <si>
    <t>Поставка ГСМ (бензин, дизтопливо)    г. Ак-Довурак</t>
  </si>
  <si>
    <t>26.1-11/1.2-0003</t>
  </si>
  <si>
    <t>Поставка ГСМ (бензин, дизтопливо)    г. Шагонар</t>
  </si>
  <si>
    <t>26.1-11/1.2-0004</t>
  </si>
  <si>
    <t>Поставка ГСМ (бензин, дизтопливо)   с. Самагалтай</t>
  </si>
  <si>
    <t>26.1-11/1.2-0005</t>
  </si>
  <si>
    <t xml:space="preserve">Поставка ГСМ (бензин, дизтопливо)    с. Бай - Хаак </t>
  </si>
  <si>
    <t>26.1-11/1.2-0006</t>
  </si>
  <si>
    <t xml:space="preserve">Поставка ГСМ (бензин, дизтопливо)    с. Сарыг - Сеп </t>
  </si>
  <si>
    <t>26.1-11/1.2-0007</t>
  </si>
  <si>
    <t>Поставка ГСМ (бензин, дизтопливо)    с. Туран</t>
  </si>
  <si>
    <t>26.1-11/1.2-0008</t>
  </si>
  <si>
    <t xml:space="preserve">Поставка ГСМ (бензин, дизтопливо)    с. Чадан </t>
  </si>
  <si>
    <t>26.1-11/1.2-0009</t>
  </si>
  <si>
    <t xml:space="preserve">Поставка ГСМ (бензин, дизтопливо)    с. Эрзин </t>
  </si>
  <si>
    <t>26.1-11/1.2-0010</t>
  </si>
  <si>
    <t>Поставка ГСМ (бензин, дизтопливо)    с. Хандагайты</t>
  </si>
  <si>
    <t>26.1-11/1.2-0011</t>
  </si>
  <si>
    <t>Поставка  провода СИП на напряжение до 35кВ</t>
  </si>
  <si>
    <t>27.32</t>
  </si>
  <si>
    <t>27.32.14.120</t>
  </si>
  <si>
    <t>ОК</t>
  </si>
  <si>
    <t>006</t>
  </si>
  <si>
    <t>м.</t>
  </si>
  <si>
    <t>26.1-11/1.2-0012</t>
  </si>
  <si>
    <t>Поставка черного металлопроката</t>
  </si>
  <si>
    <t>25.9</t>
  </si>
  <si>
    <t>кг.</t>
  </si>
  <si>
    <t>26.1-11/1.2-0013</t>
  </si>
  <si>
    <t>Поставка металлоснастка ЛЭП</t>
  </si>
  <si>
    <t>25.11</t>
  </si>
  <si>
    <t>25.11.22.110</t>
  </si>
  <si>
    <t>шт.</t>
  </si>
  <si>
    <t>26.1-11/1.2-0014</t>
  </si>
  <si>
    <t>Поставка стоек СВ</t>
  </si>
  <si>
    <t>23.61</t>
  </si>
  <si>
    <t>23.61.12.162</t>
  </si>
  <si>
    <t>26.1-11/1.2-0015</t>
  </si>
  <si>
    <t>Поставка арматуры к самонесущему изолированному проводу (СИП) до 1 кВ</t>
  </si>
  <si>
    <t>27.33</t>
  </si>
  <si>
    <t>27.33.13</t>
  </si>
  <si>
    <t>26.1-11/1.2-0016</t>
  </si>
  <si>
    <t>Поставка  прибора "Прорыв"</t>
  </si>
  <si>
    <t>26.51.4</t>
  </si>
  <si>
    <t>Сравнительная матрица</t>
  </si>
  <si>
    <t>Приобретение прибора "Прорыв", 2 шт.</t>
  </si>
  <si>
    <t>O_9-26_ТЭ</t>
  </si>
  <si>
    <t>26.1-11/1.2-0017</t>
  </si>
  <si>
    <t>ТС</t>
  </si>
  <si>
    <t>Поставка автогидроподъемника.</t>
  </si>
  <si>
    <t>29.10.</t>
  </si>
  <si>
    <t>29.10.51.</t>
  </si>
  <si>
    <t>Приобретение автогидроподъемника, 6 шт.</t>
  </si>
  <si>
    <t>O_7-3_ТЭ</t>
  </si>
  <si>
    <t>26.1-11/1.2-0018</t>
  </si>
  <si>
    <t>Поставка крана автомобильного</t>
  </si>
  <si>
    <t>Приобретение крана автомобильного, 16 т., 1 шт.</t>
  </si>
  <si>
    <t>O_7-4-26_ТЭ</t>
  </si>
  <si>
    <t>26.1-11/1.2-0019</t>
  </si>
  <si>
    <t>Поставка экскаватора пневмоколесного (с гидромолотом и фронтальным погрузчиком)</t>
  </si>
  <si>
    <t>28.92.2</t>
  </si>
  <si>
    <t>28.92.26.110</t>
  </si>
  <si>
    <t>Приобретение экскаватора пневмоколесного (с гидромолотом и фронтальным погрузчиком), 4 шт.</t>
  </si>
  <si>
    <t>O_7-7_ТЭ</t>
  </si>
  <si>
    <t>2.1.</t>
  </si>
  <si>
    <t>26.1-11/2.1-0001</t>
  </si>
  <si>
    <t>ГП</t>
  </si>
  <si>
    <t>Выполнение строительно-монтажных работ по реконструкция ВЛ-10 кВ 33-09 с применением СИП Барун-Хемчикский район, (17,22 км) с разработкой проектной документации</t>
  </si>
  <si>
    <t>43.21</t>
  </si>
  <si>
    <t>43.21.10.110</t>
  </si>
  <si>
    <t>Сводный сметный расчет</t>
  </si>
  <si>
    <t>усл.ед.</t>
  </si>
  <si>
    <t>Реконструкция ВЛ-10 кВ 33-09 с применением СИП Барун-Хемчикский район, 17,22 км.</t>
  </si>
  <si>
    <t>O_19-5-26_ТЭ</t>
  </si>
  <si>
    <t>26.1-11/2.1-0002</t>
  </si>
  <si>
    <t>Выполнение строительно-монтажных работ по реконструкции ВЛ 10 кВ ф. 38-02 с применением СИП Бай-Тайгинский, Барун-Хемчикский районы, (2,0 км) с разработкой проектной документации</t>
  </si>
  <si>
    <t>Реконструкция ВЛ 10 кВ ф. 38-02 с применением СИП Бай-Тайгинский, Барун-Хемчикский районы, 2,0 км.</t>
  </si>
  <si>
    <t>O_19-6-26_ТЭ</t>
  </si>
  <si>
    <t>26.1-11/2.1-0003</t>
  </si>
  <si>
    <t>Реконструкция ВЛ 0,4кВ от ТП 250 с применением СИП пгт. Каа-Хем, 3,80 км.</t>
  </si>
  <si>
    <t>O_19-11-26_ТЭ</t>
  </si>
  <si>
    <t>26.1-11/2.1-0004</t>
  </si>
  <si>
    <t>СМР</t>
  </si>
  <si>
    <t>Модернизация систем учета электроэнергии во исполнение требований ФЗ №522 (новое технологическое присоединение), 8175 шт.</t>
  </si>
  <si>
    <t>43.21.10.120</t>
  </si>
  <si>
    <t>26.1-11/2.1-0005</t>
  </si>
  <si>
    <t>Модернизация систем учета электроэнергии во исполнение требований ФЗ №522 (истечение МПИ, срока эксплуатации), 483 шт. 2026 год</t>
  </si>
  <si>
    <t>N_27.1-2026_ТЭ</t>
  </si>
  <si>
    <t>26.1-11/2.1-0006</t>
  </si>
  <si>
    <t>Модернизация систем учета электроэнергии во исполнение требований ФЗ №522 (выход из строя), 1631 шт. 2026 год</t>
  </si>
  <si>
    <t>N_27.2-2026_ТЭ</t>
  </si>
  <si>
    <t>2.2.</t>
  </si>
  <si>
    <t>26.1-11/2.2-0001</t>
  </si>
  <si>
    <t>Поставка бустера регулирования напряжения</t>
  </si>
  <si>
    <t>27.90</t>
  </si>
  <si>
    <t>27.90.40</t>
  </si>
  <si>
    <t>Реконструкция ВЛ 0,4 кВ Л1 от ТП 16-01-09 с установкой бустера</t>
  </si>
  <si>
    <t>M_103_ТЭ</t>
  </si>
  <si>
    <t>Реконструкция ВЛ 0,4 кВ Л1 от ТП 14-02-06 с установкой бустера</t>
  </si>
  <si>
    <t>M_108_ТЭ</t>
  </si>
  <si>
    <t>Реконструкция ВЛ 0,4 кВ Л1 от ТП 382 с установкой бустера</t>
  </si>
  <si>
    <t>M_109_ТЭ</t>
  </si>
  <si>
    <t>3.1.</t>
  </si>
  <si>
    <t>26.1-11/3.1-0001</t>
  </si>
  <si>
    <t>УТОиРОЭХ</t>
  </si>
  <si>
    <t>Услуги</t>
  </si>
  <si>
    <t>Оказание услуг по выполнению работ по  ремонту металлоконструкций автогидроподъемников.</t>
  </si>
  <si>
    <t>33.12</t>
  </si>
  <si>
    <t>33.12.15.000</t>
  </si>
  <si>
    <t>Электронная</t>
  </si>
  <si>
    <t xml:space="preserve">Республика Тыва </t>
  </si>
  <si>
    <t>26.1-11/3.1-0002</t>
  </si>
  <si>
    <t>Оказание услуг по ремонту приборов безопасности автогидроподъемников.</t>
  </si>
  <si>
    <t>26.1-11/3.1-0003</t>
  </si>
  <si>
    <t>Оказание услуг по диагностике, пуску, регулировке, наладке, техническому обслуживанию навигационного оборудования, тахографов.</t>
  </si>
  <si>
    <t>33.13</t>
  </si>
  <si>
    <t>33.13.11.000</t>
  </si>
  <si>
    <t>26.1-11/3.1-0004</t>
  </si>
  <si>
    <t>Оказание услуг по техобслуживанию и диагностики транспорта</t>
  </si>
  <si>
    <t>45.20.1</t>
  </si>
  <si>
    <t>45.20.11</t>
  </si>
  <si>
    <t>26.1-11/3.1-0005</t>
  </si>
  <si>
    <t>Услуга по техническому обслуживанию хроматографического комплекса "Кристалл 5000"</t>
  </si>
  <si>
    <t>33.17</t>
  </si>
  <si>
    <t>33.17.19.000</t>
  </si>
  <si>
    <t>26.1-11/3.1-0006</t>
  </si>
  <si>
    <t>Оказание услуг по обследованию зданий и сооружений АО "Россети Сибирь Тываэнерго" в 2026 г.</t>
  </si>
  <si>
    <t>71.2</t>
  </si>
  <si>
    <t>71.20.19.190</t>
  </si>
  <si>
    <t>26.1-11/3.1-0007</t>
  </si>
  <si>
    <t>Оказание услуг по замене окон</t>
  </si>
  <si>
    <t>43.32</t>
  </si>
  <si>
    <t>43.32.10.110</t>
  </si>
  <si>
    <t>26.1-11/3.1-0008</t>
  </si>
  <si>
    <t>СМиККЭ</t>
  </si>
  <si>
    <t xml:space="preserve">Услуги по поверке и ремонту приборов </t>
  </si>
  <si>
    <t>71.12.62</t>
  </si>
  <si>
    <t>71.12.40.</t>
  </si>
  <si>
    <t>ЕП</t>
  </si>
  <si>
    <t>неэлектронная</t>
  </si>
  <si>
    <t>5.7.3.1.</t>
  </si>
  <si>
    <t>ФБУ «Красноярский ЦСМ»</t>
  </si>
  <si>
    <t>3.2.</t>
  </si>
  <si>
    <t>26.1-11/3.2-0001</t>
  </si>
  <si>
    <t>Поставка изоляторов линейных фарфоровых (штыревых) от 35 кВ и выше</t>
  </si>
  <si>
    <t>27.90.12.110</t>
  </si>
  <si>
    <t>26.1-11/3.2-0002</t>
  </si>
  <si>
    <t>27.33.13.130</t>
  </si>
  <si>
    <t>796</t>
  </si>
  <si>
    <t>26.1-11/3.2-0003</t>
  </si>
  <si>
    <t>Поставка арматуры линейной</t>
  </si>
  <si>
    <t>27.33.13.120</t>
  </si>
  <si>
    <t>26.1-11/3.2-0004</t>
  </si>
  <si>
    <t>Поставка вспомогательной продукции (полотно нетк., салф.техн.)</t>
  </si>
  <si>
    <t>13.95</t>
  </si>
  <si>
    <t>13.95.10.110</t>
  </si>
  <si>
    <t>26.1-11/3.2-0005</t>
  </si>
  <si>
    <t>Поставка выключателей до 1 кВ</t>
  </si>
  <si>
    <t>27.12</t>
  </si>
  <si>
    <t>27.12.22.000</t>
  </si>
  <si>
    <t>26.1-11/3.2-0006</t>
  </si>
  <si>
    <t>Поставка грозотроса</t>
  </si>
  <si>
    <t>24.31</t>
  </si>
  <si>
    <t>24.31.10.110</t>
  </si>
  <si>
    <t>26.1-11/3.2-0007</t>
  </si>
  <si>
    <t>Поставка запасных частей к автомобилям ГАЗ</t>
  </si>
  <si>
    <t>29.32.3</t>
  </si>
  <si>
    <t>29</t>
  </si>
  <si>
    <t>26.1-11/3.2-0008</t>
  </si>
  <si>
    <t>Поставка запасных частей к автомобилям КАМАЗ</t>
  </si>
  <si>
    <t>26.1-11/3.2-0009</t>
  </si>
  <si>
    <t>Поставка запасных частей к автомобилям УАЗ</t>
  </si>
  <si>
    <t>26.1-11/3.2-0010</t>
  </si>
  <si>
    <t>Поставка запасных частей к автомобилям УРАЛ</t>
  </si>
  <si>
    <t>26.1-11/3.2-0011</t>
  </si>
  <si>
    <t>Поставка запасных частей к выключателям</t>
  </si>
  <si>
    <t>27.12.10.110</t>
  </si>
  <si>
    <t>26.1-11/3.2-0012</t>
  </si>
  <si>
    <t>Поставка комплектующих для РЗА</t>
  </si>
  <si>
    <t>27.12.2</t>
  </si>
  <si>
    <t>26.1-11/3.2-0013</t>
  </si>
  <si>
    <t>Поставка комплектующих и запасных частей для средств связи</t>
  </si>
  <si>
    <t>26.20</t>
  </si>
  <si>
    <t>26.20.40.110</t>
  </si>
  <si>
    <t>26.1-11/3.2-0014</t>
  </si>
  <si>
    <t>Поставка ламп, светильников</t>
  </si>
  <si>
    <t>27.4</t>
  </si>
  <si>
    <t>27.40.15.150</t>
  </si>
  <si>
    <t>26.1-11/3.2-0015</t>
  </si>
  <si>
    <t>Поставка изоляторов подвесных стеклянных на напряжение от 10 кВ до 500 кВ</t>
  </si>
  <si>
    <t>26.1-11/3.2-0016</t>
  </si>
  <si>
    <t>Поставка масел, смазок и технических жидкостей</t>
  </si>
  <si>
    <t>20.59.4</t>
  </si>
  <si>
    <t>20.59.41.000</t>
  </si>
  <si>
    <t>26.1-11/3.2-0017</t>
  </si>
  <si>
    <t>Поставка масла трансформаторного</t>
  </si>
  <si>
    <t>19.20</t>
  </si>
  <si>
    <t>19.20.29.172</t>
  </si>
  <si>
    <t>ОЗК</t>
  </si>
  <si>
    <t>26.1-11/3.2-0018</t>
  </si>
  <si>
    <t>Поставка материалов лакокрасочных</t>
  </si>
  <si>
    <t>20.30</t>
  </si>
  <si>
    <t>20.30.22.110</t>
  </si>
  <si>
    <t>26.1-11/3.2-0019</t>
  </si>
  <si>
    <t>Поставка материалов строительных и отделочных</t>
  </si>
  <si>
    <t>23.6.</t>
  </si>
  <si>
    <t>23.64.10</t>
  </si>
  <si>
    <t>26.1-11/3.2-0020</t>
  </si>
  <si>
    <t>Поставка металлооснастки ЛЭП</t>
  </si>
  <si>
    <t>25.11.</t>
  </si>
  <si>
    <t>26.1-11/3.2-0021</t>
  </si>
  <si>
    <t>24.10.9.</t>
  </si>
  <si>
    <t>24.10.80.190</t>
  </si>
  <si>
    <t>166</t>
  </si>
  <si>
    <t>26.1-11/3.2-0022</t>
  </si>
  <si>
    <t>Поставка кабельных муфт на напряжение до 35 кВ</t>
  </si>
  <si>
    <t>27.3.</t>
  </si>
  <si>
    <t>26.1-11/3.2-0023</t>
  </si>
  <si>
    <t>Поставка обмоток силовых трансформаторов</t>
  </si>
  <si>
    <t>27.11</t>
  </si>
  <si>
    <t>27.11.62</t>
  </si>
  <si>
    <t>26.1-11/3.2-0024</t>
  </si>
  <si>
    <t>Поставка оборудования связи</t>
  </si>
  <si>
    <t>26.30.12</t>
  </si>
  <si>
    <t>26.30.11.120</t>
  </si>
  <si>
    <t>26.1-11/3.2-0025</t>
  </si>
  <si>
    <t>Поставка ОПН-0,4 кВ, ОПН-6 кВ, ОПН-10 кВ, ОПН-15 кВ, ОПН-20 кВ</t>
  </si>
  <si>
    <t>27.12.23.190</t>
  </si>
  <si>
    <t>26.1-11/3.2-0026</t>
  </si>
  <si>
    <t>Поставка опор деревянных пропитанных для ВЛ 0,4-20 кВ</t>
  </si>
  <si>
    <t>02.2.</t>
  </si>
  <si>
    <t>02.20.11.140</t>
  </si>
  <si>
    <t>26.1-11/3.2-0027</t>
  </si>
  <si>
    <t>Поставка приборов контроля и измерения неэлектрических величин</t>
  </si>
  <si>
    <t>26.51</t>
  </si>
  <si>
    <t>26.51.51.110</t>
  </si>
  <si>
    <t>26.1-11/3.2-0028</t>
  </si>
  <si>
    <t>Поставка приборов учета электроэнергии</t>
  </si>
  <si>
    <t>26.51.63.130</t>
  </si>
  <si>
    <t>26.1-11/3.2-0029</t>
  </si>
  <si>
    <t>Поставка изоляторов проходных до 20 кВ</t>
  </si>
  <si>
    <t>26.1-11/3.2-0030</t>
  </si>
  <si>
    <t>Поставка разъединителей на напряжение 6-20 кВ</t>
  </si>
  <si>
    <t>27.33.11.120</t>
  </si>
  <si>
    <t>26.1-11/3.2-0031</t>
  </si>
  <si>
    <t>Поставка самонесущего изолированного провода (СИП) на напряжение до 35 кВ</t>
  </si>
  <si>
    <t>26.1-11/3.2-0032</t>
  </si>
  <si>
    <t>Поставка силового кабеля на напряжение 6-10 (20) кВ с БПИ и ПВХ изоляцией</t>
  </si>
  <si>
    <t>26.1-11/3.2-0033</t>
  </si>
  <si>
    <t>Поставка сетевого железобетона</t>
  </si>
  <si>
    <t>23.61.12</t>
  </si>
  <si>
    <t>26.1-11/3.2-0034</t>
  </si>
  <si>
    <t>Поставка средств связи</t>
  </si>
  <si>
    <t>26.30</t>
  </si>
  <si>
    <t>26.30.23.170</t>
  </si>
  <si>
    <t>26.1-11/3.2-0035</t>
  </si>
  <si>
    <t>23.61.</t>
  </si>
  <si>
    <t>23.61.12.160</t>
  </si>
  <si>
    <t>26.1-11/3.2-0036</t>
  </si>
  <si>
    <t>Поставка устройств РЗА</t>
  </si>
  <si>
    <t>27.12.</t>
  </si>
  <si>
    <t>27.12.31</t>
  </si>
  <si>
    <t>26.1-11/3.2-0037</t>
  </si>
  <si>
    <t>Поставка продукции химической</t>
  </si>
  <si>
    <t>20.13.</t>
  </si>
  <si>
    <t>20.13.24.170</t>
  </si>
  <si>
    <t>26.1-11/3.2-0038</t>
  </si>
  <si>
    <t>Поставка цветного металлопроката</t>
  </si>
  <si>
    <t>24.45</t>
  </si>
  <si>
    <t>24.45.30</t>
  </si>
  <si>
    <t>26.1-11/3.2-0039</t>
  </si>
  <si>
    <t>Поставка изоляторов опорных фарфоровых до 20 кВ</t>
  </si>
  <si>
    <t>26.1-11/3.2-0040</t>
  </si>
  <si>
    <t>Поставка силового кабеля до 1 кВ</t>
  </si>
  <si>
    <t>26.1-11/3.2-0041</t>
  </si>
  <si>
    <t>Поставка инертных материалов</t>
  </si>
  <si>
    <t>08.1</t>
  </si>
  <si>
    <t>26.1-11/3.2-0042</t>
  </si>
  <si>
    <t>Поставка бетона</t>
  </si>
  <si>
    <t>23.63</t>
  </si>
  <si>
    <t>23.63.10.000</t>
  </si>
  <si>
    <t>26.1-11/3.2-0043</t>
  </si>
  <si>
    <t>Поставка запасных частей к бурильно-крановым машинам (БКМ)</t>
  </si>
  <si>
    <t>26.1-11/3.2-0044</t>
  </si>
  <si>
    <t>Поставка изоляторов линейных стеклянных (штыревых)</t>
  </si>
  <si>
    <t>26.1-11/3.2-0045</t>
  </si>
  <si>
    <t>Поставка запасных частей к двигателям ММЗ и тракторам МТЗ</t>
  </si>
  <si>
    <t>26.1-11/3.2-0046</t>
  </si>
  <si>
    <t>Поставка систем бесперебойного питания</t>
  </si>
  <si>
    <t>27.20.23</t>
  </si>
  <si>
    <t>27.20.23.190</t>
  </si>
  <si>
    <t>26.1-11/3.2-0047</t>
  </si>
  <si>
    <t>Поставка оборудования телемеханики</t>
  </si>
  <si>
    <t>26.20.16</t>
  </si>
  <si>
    <t>26.1-11/3.2-0048</t>
  </si>
  <si>
    <t>Поставка активного сетевого оборудования</t>
  </si>
  <si>
    <t>26.30.11</t>
  </si>
  <si>
    <t>26.1-11/3.2-0049</t>
  </si>
  <si>
    <t>Поставка арматуры к самонесущему изолированному проводу (СИП) 6-35 кВ</t>
  </si>
  <si>
    <t>26.1-11/3.2-0050</t>
  </si>
  <si>
    <t>Поставка гирлянд ИРМК 35-110 кВ</t>
  </si>
  <si>
    <t>23.19.7</t>
  </si>
  <si>
    <t>23.19.25.000</t>
  </si>
  <si>
    <t>26.1-11/3.2-0051</t>
  </si>
  <si>
    <t>Поставка ГСМ (бензин, дизтопливо) г. Кызыл</t>
  </si>
  <si>
    <t>26.1-11/3.2-0052</t>
  </si>
  <si>
    <t>Поставка ГСМ (бензин, дизтопливо) с. Чаа-Холь</t>
  </si>
  <si>
    <t>26.1-11/3.2-0053</t>
  </si>
  <si>
    <t>Поставка ГСМ (бензин, дизтопливо) г. Туран</t>
  </si>
  <si>
    <t>26.1-11/3.2-0054</t>
  </si>
  <si>
    <t>Поставка ГСМ (бензин, дизтопливо) г. Шагонар</t>
  </si>
  <si>
    <t>26.1-11/3.2-0055</t>
  </si>
  <si>
    <t>Поставка ГСМ (бензин, дизтопливо) с. Сарыг-Сеп</t>
  </si>
  <si>
    <t>26.1-11/3.2-0056</t>
  </si>
  <si>
    <t>Поставка ГСМ (бензин, дизтопливо) г. Ак-Довурак</t>
  </si>
  <si>
    <t>26.1-11/3.2-0057</t>
  </si>
  <si>
    <t>Поставка ГСМ (бензин, дизтопливо) г. Чадан</t>
  </si>
  <si>
    <t>26.1-11/3.2-0058</t>
  </si>
  <si>
    <t>Поставка ГСМ (бензин, дизтопливо) с. Хандагайты</t>
  </si>
  <si>
    <t>26.1-11/3.2-0059</t>
  </si>
  <si>
    <t>Поставка ГСМ (бензин, дизтопливо) с. Бай-Хаак</t>
  </si>
  <si>
    <t>26.1-11/3.2-0060</t>
  </si>
  <si>
    <t>Поставка ГСМ (бензин, дизтопливо) с. Балгазын</t>
  </si>
  <si>
    <t>26.1-11/3.2-0061</t>
  </si>
  <si>
    <t>Поставка ГСМ (бензин, дизтопливо) с. Самагалтай</t>
  </si>
  <si>
    <t>26.1-11/3.2-0062</t>
  </si>
  <si>
    <t>Поставка ГСМ (бензин, дизтопливо) с. Эрзин</t>
  </si>
  <si>
    <t>26.1-11/3.2-0063</t>
  </si>
  <si>
    <t>Поставка запасных частей к трансформаторам</t>
  </si>
  <si>
    <t>26.1-11/3.2-0064</t>
  </si>
  <si>
    <t>Поставка кабельно-проводниковой продукции до 1кв</t>
  </si>
  <si>
    <t>27.32.13</t>
  </si>
  <si>
    <t>26.1-11/3.2-0065</t>
  </si>
  <si>
    <t>Поставка вводов 0,4-20 кВ</t>
  </si>
  <si>
    <t>27.90.12.120</t>
  </si>
  <si>
    <t>4.1.</t>
  </si>
  <si>
    <t>26.1-11/4.1-0001</t>
  </si>
  <si>
    <t>СИТ, ПО "Тываэнергосбыт"</t>
  </si>
  <si>
    <t>ИТ</t>
  </si>
  <si>
    <t>1</t>
  </si>
  <si>
    <t>Консультационная и техническая поддержка ПК «Энергобилинг» подсистема «Сбыт.Население», подсистема «Сбыт. Юридические лица»</t>
  </si>
  <si>
    <t>62.01</t>
  </si>
  <si>
    <t>62.01.11.000</t>
  </si>
  <si>
    <t>Коммерческое предложение</t>
  </si>
  <si>
    <t>5.7.3.3.</t>
  </si>
  <si>
    <t>АО "ЭнергоСбыт Плюс"</t>
  </si>
  <si>
    <t>2026-2027</t>
  </si>
  <si>
    <t>26.1-11/4.1-0002</t>
  </si>
  <si>
    <t>Право использования программы для ЭВМ "Контур.Диадок", модуль "Коннектор", по тарифному плану "Доставка" сроком на 1 год</t>
  </si>
  <si>
    <t>63.11.1</t>
  </si>
  <si>
    <t>63.99.10.190</t>
  </si>
  <si>
    <t>26.1-11/4.1-0003</t>
  </si>
  <si>
    <t>Право использования программы для ЭВМ "Контур.Диадок", тарифный план "35000" документов</t>
  </si>
  <si>
    <t>26.1-11/4.1-0004</t>
  </si>
  <si>
    <t>Приобретение неисключительных прав использования (лицензии) системы управления базами данных «Тантор»</t>
  </si>
  <si>
    <t>26.1-11/4.1-0005</t>
  </si>
  <si>
    <t>ОБП УКиТАСУ, ПО "Тываэнергосбыт"</t>
  </si>
  <si>
    <t>Оказание услуг по адаптации и сопровождению СПС КонсультантПлюс</t>
  </si>
  <si>
    <t>63.99.10</t>
  </si>
  <si>
    <t>26.1-11/4.1-0006</t>
  </si>
  <si>
    <t>ОБП УКиТАСУ</t>
  </si>
  <si>
    <t>Приобретение сертификата на техническую поддержку программного комплекса электронного документооборота  
   "СЭДО"</t>
  </si>
  <si>
    <t>62.01.29</t>
  </si>
  <si>
    <t>26.1-11/4.1-0007</t>
  </si>
  <si>
    <t>Приобретение сертификатов на техническая поддержку системы управления базами данных Postgres Pro</t>
  </si>
  <si>
    <t>26.1-11/4.1-0008</t>
  </si>
  <si>
    <t xml:space="preserve">Приобретение права на обновление программы для ЭВМ "Система удаленного мониторинга и управления "Ассистент" на 1 год в редакции "Корпорация+" </t>
  </si>
  <si>
    <t>26.1-11/4.1-0009</t>
  </si>
  <si>
    <t xml:space="preserve">Приобретение сертификатов на техническую поддержку системы управления базами данных Tantor  </t>
  </si>
  <si>
    <t>26.1-11/4.1-0010</t>
  </si>
  <si>
    <t xml:space="preserve">Приобретение права на использование программы для ЭВМ "ГРАНД-Смета" </t>
  </si>
  <si>
    <t>2027-2028</t>
  </si>
  <si>
    <t>26.1-11/4.1-0011</t>
  </si>
  <si>
    <t>Оказание услуг по проведению тестирования на проникновение и анализ уязвимостей информационной безопасности обьектов информационной инфраструктуры АО "Россети Сибирь Тываэнерго"</t>
  </si>
  <si>
    <t>77.40</t>
  </si>
  <si>
    <t>26.1-11/4.1-0012</t>
  </si>
  <si>
    <t xml:space="preserve">Приобретение права на использование программы для ЭВМ "Платформа nanoCAD"  </t>
  </si>
  <si>
    <t>26.1-11/4.1-0013</t>
  </si>
  <si>
    <t>Приобретение права на использование программы для ЭВМ информационно-аналитический сервис «С24»</t>
  </si>
  <si>
    <t>ООО «Научно-производственное объединение «Бизнес Системы»</t>
  </si>
  <si>
    <t>26.1-11/4.1-0014</t>
  </si>
  <si>
    <t>Оказание услуг по вывозу и утилизации списанной оргтехники и электронного оборудования (в сфере ИКТ)</t>
  </si>
  <si>
    <t>38.21</t>
  </si>
  <si>
    <t>38.21.29</t>
  </si>
  <si>
    <t>4.2.</t>
  </si>
  <si>
    <t>26.1-11/4.2-0001</t>
  </si>
  <si>
    <t>Поставка средств вычислительной и оргтехники</t>
  </si>
  <si>
    <t>26.20.1</t>
  </si>
  <si>
    <t>26.20.15.150</t>
  </si>
  <si>
    <t>26.1-11/4.2-0002</t>
  </si>
  <si>
    <t>Поставка комплектующих и зап. частей для средств вычислит. и оргтехники</t>
  </si>
  <si>
    <t>46.51.1</t>
  </si>
  <si>
    <t>26.20.40.190</t>
  </si>
  <si>
    <t>26.1-11/4.2-0003</t>
  </si>
  <si>
    <t>Поставка расходных материалов для оргтехники</t>
  </si>
  <si>
    <t>28.99.9</t>
  </si>
  <si>
    <t>28.99.40.110</t>
  </si>
  <si>
    <t>7.1.</t>
  </si>
  <si>
    <t>26.1-11/7.1-0001</t>
  </si>
  <si>
    <t>ОТиС УКиТАСУ</t>
  </si>
  <si>
    <t>мобильная связь
(доступ к сети APN)</t>
  </si>
  <si>
    <t>61.10.3</t>
  </si>
  <si>
    <t>61.90.10.130</t>
  </si>
  <si>
    <t>Укрупненные стоимостные показатели по объектам аналогам</t>
  </si>
  <si>
    <t>26.1-11/7.1-0002</t>
  </si>
  <si>
    <t>ПАО "Мегафон"</t>
  </si>
  <si>
    <t>26.1-11/7.1-0003</t>
  </si>
  <si>
    <t>УРУиУЭ</t>
  </si>
  <si>
    <t xml:space="preserve">Оказание услуги по поверке элементов измерительных комплексов потребителей </t>
  </si>
  <si>
    <t>71.12.</t>
  </si>
  <si>
    <t>71.12.40.120</t>
  </si>
  <si>
    <t xml:space="preserve"> Наличие действующего аттестата аккредитации на право поверки средств измерений, выданного Федеральной службой по аккредитации в соответствии с ФЗ от 28.12.2013 № 412-ФЗ </t>
  </si>
  <si>
    <t>26.1-11/7.1-0004</t>
  </si>
  <si>
    <t>Услуги по экспертизе счетчиков электрической энергии</t>
  </si>
  <si>
    <t>71.20.4 </t>
  </si>
  <si>
    <t>71.20.19.140</t>
  </si>
  <si>
    <t>26.1-11/7.1-0005</t>
  </si>
  <si>
    <t>ССО ПО "Тываэнергосбыт"</t>
  </si>
  <si>
    <t>Оказание услуг по размещению рекламных и информационных материалов в газетах и на телевидении, в том числе на тувинском языке</t>
  </si>
  <si>
    <t>60.20</t>
  </si>
  <si>
    <t>60.20.40.000</t>
  </si>
  <si>
    <t>Государственное автономное учреждение Республики Тыва "Издательский дом "Тывамедиагрупп"</t>
  </si>
  <si>
    <t>-</t>
  </si>
  <si>
    <t>26.1-11/7.1-0006</t>
  </si>
  <si>
    <t>Оказание услуг по размещению рекламно-информационных материалов на радио</t>
  </si>
  <si>
    <t>60.10</t>
  </si>
  <si>
    <t>60.10.30.000</t>
  </si>
  <si>
    <t>26.1-11/7.1-0007</t>
  </si>
  <si>
    <t>Право заключения договора оказания услуги по инспекционному  контролю сертифицированной  электрической энергии, поставляемой из распределительных электрических сетей АО «Россети Сибирь Тываэнерго».</t>
  </si>
  <si>
    <t>71.12.6</t>
  </si>
  <si>
    <t>71.20.13</t>
  </si>
  <si>
    <t>ООО "Энергогарант"</t>
  </si>
  <si>
    <t>26.1-11/7.1-0008</t>
  </si>
  <si>
    <t>Отдел управления персоналом</t>
  </si>
  <si>
    <t>Оказание услуг по брендированию продукции</t>
  </si>
  <si>
    <t>74.10</t>
  </si>
  <si>
    <t>74.10.19.000</t>
  </si>
  <si>
    <t>26.1-11/7.1-0009</t>
  </si>
  <si>
    <t xml:space="preserve">О предоставлении обучающих услуг </t>
  </si>
  <si>
    <t>85.41</t>
  </si>
  <si>
    <t>85.41.93.000</t>
  </si>
  <si>
    <t>5.7.3.6</t>
  </si>
  <si>
    <t>ФГБОУ "Тувинский государственный университет"</t>
  </si>
  <si>
    <t>Работы</t>
  </si>
  <si>
    <t xml:space="preserve"> 7.1.</t>
  </si>
  <si>
    <t>26.1-11/7.1-0011</t>
  </si>
  <si>
    <t xml:space="preserve">АО "Россети Сибирь Тываэнерго" </t>
  </si>
  <si>
    <t>ОБ ПО "Тываэнергосбыт"</t>
  </si>
  <si>
    <t>Оказание услуг по техническому обслуживанию средств видеонаблюдения, системы контроля и управления доступам и охранно-пожарной сигнализации</t>
  </si>
  <si>
    <t>80.20</t>
  </si>
  <si>
    <t>80.20.10.000</t>
  </si>
  <si>
    <t>26.1-11/7.1-0012</t>
  </si>
  <si>
    <t>ОБиНУиО ПО "Тываэнергосбыт"</t>
  </si>
  <si>
    <t>ФО</t>
  </si>
  <si>
    <t>Оказание услуг по инкассации, пересчету и зачислению на счет наличных денежных средств</t>
  </si>
  <si>
    <t>64.19</t>
  </si>
  <si>
    <t>64.19.30.000</t>
  </si>
  <si>
    <t>д</t>
  </si>
  <si>
    <t>26.1-11/7.1-0013</t>
  </si>
  <si>
    <t>УЭиФ</t>
  </si>
  <si>
    <t>Оказание услуги по добровольному страхованию автотранспортных средств (КАСКО)</t>
  </si>
  <si>
    <t>65.12.3</t>
  </si>
  <si>
    <t>65.12.29.000</t>
  </si>
  <si>
    <t>26.1-11/7.1-0014</t>
  </si>
  <si>
    <t>Оказание услуги по обязательному страхованию гражданской ответственности владельцев транспортных средств(ОСАГО)</t>
  </si>
  <si>
    <t>65.12.21.000</t>
  </si>
  <si>
    <t>26.1-11/7.1-0015</t>
  </si>
  <si>
    <t xml:space="preserve"> СПБиПК</t>
  </si>
  <si>
    <t>услуга по техническому обслуживанию оборудования пожарной сигнализации</t>
  </si>
  <si>
    <t>43.21.10.140</t>
  </si>
  <si>
    <t>наличие лицензии на осуществление деятельности</t>
  </si>
  <si>
    <t>876</t>
  </si>
  <si>
    <t>93000000000</t>
  </si>
  <si>
    <t>26.1-11/7.1-0016</t>
  </si>
  <si>
    <t>услуга по поддержанию в постоянной готовности сил и средств для выполнения АСР на ОПО</t>
  </si>
  <si>
    <t xml:space="preserve">84.25.9 </t>
  </si>
  <si>
    <t>84.25.19.190</t>
  </si>
  <si>
    <t>укрупненные стоимостные показатели по объектам аналогам</t>
  </si>
  <si>
    <t>26.1-11/7.1-0017</t>
  </si>
  <si>
    <t>услуга по огнезащитной обработке</t>
  </si>
  <si>
    <t>96.0</t>
  </si>
  <si>
    <t>96.01.12.231</t>
  </si>
  <si>
    <t>26.1-11/7.1-0018</t>
  </si>
  <si>
    <t>услуга по проведению периодического медицинского осмотра</t>
  </si>
  <si>
    <t>86.21</t>
  </si>
  <si>
    <t>86.21.10.120</t>
  </si>
  <si>
    <t>26.1-11/7.1-0019</t>
  </si>
  <si>
    <t>услуга по проведению вакцинации персонала</t>
  </si>
  <si>
    <t>86.90.9</t>
  </si>
  <si>
    <t>86.90.19.190</t>
  </si>
  <si>
    <t>26.1-11/7.1-0020</t>
  </si>
  <si>
    <t>услуги по оказанию предрейсовых/послерейсовых медицинских осмотров в с. Кызыл-Мажалыг Барун-Хемчикского района</t>
  </si>
  <si>
    <t>26.1-11/7.1-0021</t>
  </si>
  <si>
    <t>услуга по разработке природоохранной документации</t>
  </si>
  <si>
    <t>74.90.5</t>
  </si>
  <si>
    <t>74.90.13.000</t>
  </si>
  <si>
    <t>наличие положительного опыта разработки и согласования природоохранной документации для объектов топливно - энергетического комплекса</t>
  </si>
  <si>
    <t>26.1-11/7.1-0022</t>
  </si>
  <si>
    <t>услуга по проведению лабораторных исследований отходов</t>
  </si>
  <si>
    <t>71.20</t>
  </si>
  <si>
    <t>71.20.11.190</t>
  </si>
  <si>
    <t>наличие лицензии, аккредитация лаборатории</t>
  </si>
  <si>
    <t>26.1-11/7.1-0023</t>
  </si>
  <si>
    <t>Отдел управления делами</t>
  </si>
  <si>
    <t>услуги</t>
  </si>
  <si>
    <t>Оказание услуг почтовой связи</t>
  </si>
  <si>
    <t>53.1</t>
  </si>
  <si>
    <t>53.10.12.000</t>
  </si>
  <si>
    <t>АО "Почта России"</t>
  </si>
  <si>
    <t>26.1-11/7.1-0024</t>
  </si>
  <si>
    <t>28.25.12</t>
  </si>
  <si>
    <t xml:space="preserve"> </t>
  </si>
  <si>
    <t>26.1-11/7.1-0025</t>
  </si>
  <si>
    <t>Оказание услуг по техническому обслуживанию кондиционеров</t>
  </si>
  <si>
    <t>43.22</t>
  </si>
  <si>
    <t>33.12.18.000</t>
  </si>
  <si>
    <t>26.1-11/7.1-0026</t>
  </si>
  <si>
    <t>ОУД ПО "Тываэнергосбыт"</t>
  </si>
  <si>
    <t>Выполнение работ по ремонту автомобилей марки ВАЗ, ГАЗ, ПАЗ, УАЗ, Toyota Land Cruiser</t>
  </si>
  <si>
    <t>45.20.11.500</t>
  </si>
  <si>
    <t>26.1-11/7.1-0027</t>
  </si>
  <si>
    <t>Техническое обслуживание климатического оборудования</t>
  </si>
  <si>
    <t>43.22.12.190</t>
  </si>
  <si>
    <t>26.1-11/7.1-0028</t>
  </si>
  <si>
    <t>Оказание услуг по техническому обслуживанию транспортных средств</t>
  </si>
  <si>
    <t>45.20</t>
  </si>
  <si>
    <t>45.20.11.111</t>
  </si>
  <si>
    <t>26.1-11/7.1-0029</t>
  </si>
  <si>
    <t>Выполнение работ по ремонту нежилых помещений</t>
  </si>
  <si>
    <t>43.3</t>
  </si>
  <si>
    <t>43.33.29</t>
  </si>
  <si>
    <t>26.1-11/7.1-0030</t>
  </si>
  <si>
    <t>Оказание почтовых услуг для нужд ПО "Тываэнергосбыт"</t>
  </si>
  <si>
    <t>53.10.1</t>
  </si>
  <si>
    <t>26.1-11/7.1-0031</t>
  </si>
  <si>
    <t>СУС</t>
  </si>
  <si>
    <t>Комплекс кадастровых работ в отношении электросетевых объектов АО «Россети Сибирь Тываэнерго».</t>
  </si>
  <si>
    <t>71.12.7</t>
  </si>
  <si>
    <t>71.12.35.110</t>
  </si>
  <si>
    <t>Специальные, оценочные требования к участникам: Предоставление копий документов, подтверждающих соответствие участника закупки требованиям, установленным в соответствии с законодательством Российской Федерации к лицам, осуществляющим поставку товара, выполнение работы, оказание услуги, являющихся предметом закупки:
1. Наличие не менее двух кадастровых инженеров (ФЗ -221 от 24.07.2007). 
Перечень документов: 1) документы, подтверждающие наличие в штате не менее двух кадастровых инженеров:  копии трудовых договоров и копии трудовых книжек (все заполненные страницы документа); 2) дополнительно к наличию сведений о членстве заявленных кадастровых инженеров в СРО кадастровых инженеров (СРО КИ)(требование проверяется Заказчиком самостоятельно на основании сведений, содержащихся в Реестре кадастровых инженеров на сайте Росреестра в сети «Интернет» по адресу: https://rosreestr.gov.ru/wps/portal/p/cc_ib_portal_services/cc_ib_sro_reestrs) предоставляется выписка из реестра членов СРО КИ на каждого заявленного кадастрового инженера, дата получения которой не более 1 месяца до даты подачи заявки (при отсутствии доступа на ресурс в сети "Интернет");
3) действующие договоры обязательного страхования кадастровых инженеров на каждого заявленного кадастрового инженера.
2. Наличие лицензии на осуществление геодезических и картографических работ (ФЗ-99 от 04.05.2011). 
Перечень документов: 1) Сведения об участнике должны содержаться в реестре лицензий, подтверждающих наличие действующей лицензии на осуществление геодезических и картографических работ (п. 42 ч.1 ст.12 ФЗ-99 от 04.05.2011) по адресу в сети «Интернет»: https://rosreestr.gov.ru/activity/geodeziya-i-kartografiya/litsenzirovanie-geodezicheskoy-i-kartograficheskoy-deyatelnosti/reestr-vydannykh-litsenziy/. Дополнительно предоставляется выписка из реестра лицензии на осуществление геодезических и картографических работ (п. 42 ч.1 ст.12 ФЗ-99 от 04.05.2011), дата получения которой не более 1 месяца до даты подачи заявки (при отсутствии доступа/актуальных данных на ресурсе в сети "Интернет"). 
Информация и документы, подлежащие представлению в заявке на участие в такой закупке для осуществления ее оценки (отсутствие указанной информации и документов не является основанием для отклонения заявки):
3. Наличие материально -техничеких ресурсов: - специального оборудования для выполнения работ (не менее 1 электронного тахеометра, не менее 1 комплекта устройств для точного получения данных при проведении топографо-геодезических работ; - специализированного лецензионного программного обеспечения (программное обеспечение  географических  информационных  систем).  
Перечень документов: Справка о материально-технических ресурсах, планируемых к привлечению для выполнения договора (по установленной форме в соответствии с конкурсной документацией) с приложением документов (копий инвентарных карточек, договоров, технических паспортов измерительных приборов, свидетельств о поверках, иных документов на каждую единицу МТР), подтверждающих наличие такого оборудования у участника закупки.
4. Предоставление информации и документов, позволяющих оценить заявку участника по критерию оценки «Опыт выполнения аналогичных договоров»: - стоимость работ в каждом исполненном договоре должна составлять не менее 30 % начальной (максимальной) цены договора. 
Перечень документов: Справка о выполнении за последние 3 года до даты публикации извещения о закупке договоров, аналогичных по предмету, видам, объему и суммам выполняемых работ/оказываемых услуг, с приложением копий договоров и копий актов выполненных работ/оказанных услуг, выполненных в качестве генподрядчика, либо субподрядчика, с указанием контактной информации заказчиков для возможной проверки сведений (по установленной форме в соответствии с конкурсной документацией).
Особенности порядка оценки заявок участников: Закупка осуществляется с применением следующих критериев оценки и сопоставления заявок на участие в закупке: 
1. Ценовой критерий. Весовое значение критерия - 0,8.
2. Опыт выполнения аналогичных договоров. Весовое значение критерия - 0,1.
3. Наличие материально- технических ресурсов. Весовое значение критерия - 0,1.</t>
  </si>
  <si>
    <t>008</t>
  </si>
  <si>
    <t>км</t>
  </si>
  <si>
    <t>26.1-11/7.1-0032</t>
  </si>
  <si>
    <t>Услуги по оценке, подтверждению рыночной стоимости</t>
  </si>
  <si>
    <t>74.90.</t>
  </si>
  <si>
    <t xml:space="preserve">74.90.12.120 </t>
  </si>
  <si>
    <t>26.1-11/7.1-0033</t>
  </si>
  <si>
    <t>СПРиТП</t>
  </si>
  <si>
    <t>Разработка комплексной программы развития электрических сетей напряжением 35 кВ и выше  на территории обслуживания  АО "Россети Сирбирь Тываэнерго" на пятилетний период 2026 – 2031 гг.</t>
  </si>
  <si>
    <t>Приказ ПАО "Россети" от 10.01.2019 №4 "О повышении качества планирования развития электрических сетей</t>
  </si>
  <si>
    <t>В соответствии с Техническим заданием разработка и согласование  комплексной программы развития электрических сетей напряжением 35 кВ и выше  на территории обслуживания  АО "Россети Сирбирь Тываэнерго" на пятилетний период 2026 – 2031 гг.</t>
  </si>
  <si>
    <t>26.1-11/7.1-0034</t>
  </si>
  <si>
    <t>Предоставление услуг доступа к сети интернет для нужд ПО "Тываэнергосбыт"</t>
  </si>
  <si>
    <t>26.1-11/7.1-0035</t>
  </si>
  <si>
    <t>Предоставление Интернет трафика Энергосбыт</t>
  </si>
  <si>
    <t>7.2.</t>
  </si>
  <si>
    <t>26.1-11/7.2-0001</t>
  </si>
  <si>
    <t>26.30.11.110</t>
  </si>
  <si>
    <t>26.1-11/7.2-0002</t>
  </si>
  <si>
    <t>27.90.9</t>
  </si>
  <si>
    <t xml:space="preserve">26.20.40.111 </t>
  </si>
  <si>
    <t>26.1-11/7.2-0003</t>
  </si>
  <si>
    <t xml:space="preserve">Поставка средств вычислительной оргтехники </t>
  </si>
  <si>
    <t>26.20.2</t>
  </si>
  <si>
    <t>28.23.13.120</t>
  </si>
  <si>
    <t>26.1-11/7.2-0004</t>
  </si>
  <si>
    <t>Поставка автосервисного оборудования, инструментов и приспособлений</t>
  </si>
  <si>
    <t>28.22.9</t>
  </si>
  <si>
    <t>28.22.13.</t>
  </si>
  <si>
    <t>26.1-11/7.2-0005</t>
  </si>
  <si>
    <t>Поставка бензоинструмента</t>
  </si>
  <si>
    <t>28.24</t>
  </si>
  <si>
    <t>28.24.2</t>
  </si>
  <si>
    <t>26.1-11/7.2-0006</t>
  </si>
  <si>
    <t>Поставка инвентаря спортивно-туристического</t>
  </si>
  <si>
    <t>32.30</t>
  </si>
  <si>
    <t>32.30.15.</t>
  </si>
  <si>
    <t>26.1-11/7.2-0007</t>
  </si>
  <si>
    <t>Поставка инструмента слесарно-монтажного</t>
  </si>
  <si>
    <t>25.73</t>
  </si>
  <si>
    <t>25.73.3</t>
  </si>
  <si>
    <t>26.1-11/7.2-0008</t>
  </si>
  <si>
    <t>Поставка сварочного оборудования</t>
  </si>
  <si>
    <t>25.93.1</t>
  </si>
  <si>
    <t>25.93.15</t>
  </si>
  <si>
    <t>26.1-11/7.2-0009</t>
  </si>
  <si>
    <t>Поставка товаров и инвентаря хозяйственного</t>
  </si>
  <si>
    <t>32.99</t>
  </si>
  <si>
    <t>32.99.5</t>
  </si>
  <si>
    <t>26.1-11/7.2-0010</t>
  </si>
  <si>
    <t>26.1-11/7.2-0011</t>
  </si>
  <si>
    <t>26.1-11/7.2-0012</t>
  </si>
  <si>
    <t>26.1-11/7.2-0013</t>
  </si>
  <si>
    <t>26.1-11/7.2-0014</t>
  </si>
  <si>
    <t>26.1-11/7.2-0015</t>
  </si>
  <si>
    <t>26.1-11/7.2-0016</t>
  </si>
  <si>
    <t>26.1-11/7.2-0017</t>
  </si>
  <si>
    <t>26.1-11/7.2-0018</t>
  </si>
  <si>
    <t>26.1-11/7.2-0019</t>
  </si>
  <si>
    <t>26.1-11/7.2-0020</t>
  </si>
  <si>
    <t>26.1-11/7.2-0021</t>
  </si>
  <si>
    <t>26.1-11/7.2-0022</t>
  </si>
  <si>
    <t>Поставка электроинструмента</t>
  </si>
  <si>
    <t>28.24.1</t>
  </si>
  <si>
    <t>26.1-11/7.2-0023</t>
  </si>
  <si>
    <t>Поставка стартерных и тяговых аккумуляторных батарей</t>
  </si>
  <si>
    <t>27.20</t>
  </si>
  <si>
    <t>27.20.21</t>
  </si>
  <si>
    <t>26.1-11/7.2-0024</t>
  </si>
  <si>
    <t>Поставка пневматических шин для грузовых автомобилей и прицепов</t>
  </si>
  <si>
    <t>22.11</t>
  </si>
  <si>
    <t>22.11.13.</t>
  </si>
  <si>
    <t>26.1-11/7.2-0025</t>
  </si>
  <si>
    <t>Поставка пневматических шин для тракторов, сельскохозяйственных машин и индустриальной техники</t>
  </si>
  <si>
    <t>26.1-11/7.2-0026</t>
  </si>
  <si>
    <t>Поставка пневматических шин для легковых и легких грузовых автомобилей</t>
  </si>
  <si>
    <t>26.1-11/7.2-0027</t>
  </si>
  <si>
    <t>Поставка бензиновых, дизельных генераторов</t>
  </si>
  <si>
    <t>27.11.26</t>
  </si>
  <si>
    <t>26.1-11/7.2-0028</t>
  </si>
  <si>
    <t>Поставка компрессорного оборудования и пневмоинструмента</t>
  </si>
  <si>
    <t>28.24.12.</t>
  </si>
  <si>
    <t>26.1-11/7.2-0029</t>
  </si>
  <si>
    <t>Поставка стропов и грузозахватных приспособлений</t>
  </si>
  <si>
    <t>25.93</t>
  </si>
  <si>
    <t>25.93.11.</t>
  </si>
  <si>
    <t>26.1-11/7.2-0030</t>
  </si>
  <si>
    <t>Поставка бумаги для оргтехники</t>
  </si>
  <si>
    <t>17.12.12</t>
  </si>
  <si>
    <t>17.12.14.110</t>
  </si>
  <si>
    <t>пач.</t>
  </si>
  <si>
    <t>26.1-11/7.2-0031</t>
  </si>
  <si>
    <t>Поставка канцелярских товаров</t>
  </si>
  <si>
    <t>32.99.2</t>
  </si>
  <si>
    <t>17.23.13.199</t>
  </si>
  <si>
    <t>26.1-11/7.2-0032</t>
  </si>
  <si>
    <t>32.99.9</t>
  </si>
  <si>
    <t>32.99.59</t>
  </si>
  <si>
    <t>26.1-11/7.2-0033</t>
  </si>
  <si>
    <t>Поставка средств моющих</t>
  </si>
  <si>
    <t>20.41.3</t>
  </si>
  <si>
    <t>20.41</t>
  </si>
  <si>
    <t>26.1-11/7.2-0034</t>
  </si>
  <si>
    <t>Поставка мебели</t>
  </si>
  <si>
    <t>31.01.</t>
  </si>
  <si>
    <t>31.01.12.</t>
  </si>
  <si>
    <t>26.1-11/7.2-0035</t>
  </si>
  <si>
    <t xml:space="preserve"> Поставка конвертов</t>
  </si>
  <si>
    <t>17.23</t>
  </si>
  <si>
    <t>17.23.12</t>
  </si>
  <si>
    <t>26.1-11/7.2-0036</t>
  </si>
  <si>
    <t>32.91.11</t>
  </si>
  <si>
    <t>26.1-11/7.2-0037</t>
  </si>
  <si>
    <t>Поставка запасных частей к автомобилям ВАЗ</t>
  </si>
  <si>
    <t>29.10.12</t>
  </si>
  <si>
    <t>26.1-11/7.2-0038</t>
  </si>
  <si>
    <t>31.01</t>
  </si>
  <si>
    <t>31.01.1</t>
  </si>
  <si>
    <t>26.1-11/7.2-0039</t>
  </si>
  <si>
    <t>22.29.25</t>
  </si>
  <si>
    <t>26.1-11/7.2-0040</t>
  </si>
  <si>
    <t>17.12.1</t>
  </si>
  <si>
    <t>26.1-11/7.2-0041</t>
  </si>
  <si>
    <t>Поставка запасных частей к автомобилям ГАЗ, ПАЗ и  двигателям УМЗ для прайсовых заказов</t>
  </si>
  <si>
    <t>26.1-11/7.2-0042</t>
  </si>
  <si>
    <t>Поставка запасных частей к автомобилям УАЗ и двигателям ЗМЗ для прайсовых заказов</t>
  </si>
  <si>
    <t>26.1-11/7.2-0043</t>
  </si>
  <si>
    <t>Поставка ГСМ в г. Кызыл Республики Тыва</t>
  </si>
  <si>
    <t>26.1-11/7.2-0044</t>
  </si>
  <si>
    <t>Поставка ГСМ в с. Бай-Хаак Республики Тыва</t>
  </si>
  <si>
    <t>26.1-11/7.2-0045</t>
  </si>
  <si>
    <t>Поставка ГСМ в г. Ак-Довурак Республики Тыва</t>
  </si>
  <si>
    <t>26.1-11/7.2-0046</t>
  </si>
  <si>
    <t>Поставка ГСМ в г. Чадан Республики Тыва</t>
  </si>
  <si>
    <t>26.1-11/7.2-0047</t>
  </si>
  <si>
    <t>Поставка ГСМ в г. Шагонар Республики Тыва</t>
  </si>
  <si>
    <t>26.1-11/7.2-0048</t>
  </si>
  <si>
    <t>поставка специальной обуви</t>
  </si>
  <si>
    <t>15.20.3</t>
  </si>
  <si>
    <t>сертификаты соответствия, соответствие ТУ</t>
  </si>
  <si>
    <t>26.1-11/7.2-0049</t>
  </si>
  <si>
    <t>поставка спецодежды для защиты от ОПЗ</t>
  </si>
  <si>
    <t>14.12.1</t>
  </si>
  <si>
    <t>14.12.30</t>
  </si>
  <si>
    <t>26.1-11/7.2-0050</t>
  </si>
  <si>
    <t>поставка средств защиты головы, рук, органов зрения, слуха, дыхания</t>
  </si>
  <si>
    <t>32.99.1</t>
  </si>
  <si>
    <t>32.99.11.160</t>
  </si>
  <si>
    <t>26.1-11/7.2-0051</t>
  </si>
  <si>
    <t>поставка спецодежды от проколов и порезов ручной цепной пилы</t>
  </si>
  <si>
    <t>26.1-11/7.2-0052</t>
  </si>
  <si>
    <t>поставка средств защиты от поражения электрическим током</t>
  </si>
  <si>
    <t>32.99.11.199</t>
  </si>
  <si>
    <t>324</t>
  </si>
  <si>
    <t>26.1-11/7.2-0053</t>
  </si>
  <si>
    <t>поставка средств защиты, приспособлений и инструм. для работы на высоте</t>
  </si>
  <si>
    <t>81</t>
  </si>
  <si>
    <t>26.1-11/7.2-0054</t>
  </si>
  <si>
    <t>поставка средств для защиты и ухода за кожей, репеллентов</t>
  </si>
  <si>
    <t>21.20.2</t>
  </si>
  <si>
    <t>21.20.10.243</t>
  </si>
  <si>
    <t>5750</t>
  </si>
  <si>
    <t>26.1-11/7.2-0055</t>
  </si>
  <si>
    <t>поставка средств моющих</t>
  </si>
  <si>
    <t>20.41.32.121</t>
  </si>
  <si>
    <t>561</t>
  </si>
  <si>
    <t>26.1-11/7.2-0056</t>
  </si>
  <si>
    <t>поставка мыла кускового</t>
  </si>
  <si>
    <t>20.41.31.119</t>
  </si>
  <si>
    <t>3508</t>
  </si>
  <si>
    <t>26.1-11/7.2-0057</t>
  </si>
  <si>
    <t>поставка шкафов сушильных для спецодежды</t>
  </si>
  <si>
    <t>31.01.11.129</t>
  </si>
  <si>
    <t>2</t>
  </si>
  <si>
    <t>26.1-11/7.2-0058</t>
  </si>
  <si>
    <t>поставка средств пожаротушения</t>
  </si>
  <si>
    <t>28.29.22</t>
  </si>
  <si>
    <t>28.29.22.110</t>
  </si>
  <si>
    <t>26.1-11/7.2-0059</t>
  </si>
  <si>
    <t xml:space="preserve">поставка полиграфической продукции по технике безопасности </t>
  </si>
  <si>
    <t>58.19</t>
  </si>
  <si>
    <t>58.19.19.190</t>
  </si>
  <si>
    <t>соответствие ТУ</t>
  </si>
  <si>
    <t>26.1-11/7.2-0060</t>
  </si>
  <si>
    <t>поставка знаков и плакатов безопасности</t>
  </si>
  <si>
    <t>22.29.2</t>
  </si>
  <si>
    <t>22.29.29.190</t>
  </si>
  <si>
    <t>26.1-11/7.2-0061</t>
  </si>
  <si>
    <t>26.1-11/7.2-0062</t>
  </si>
  <si>
    <t xml:space="preserve"> Поставка самонесущего изолированного провода (СИП) на напряжение до 35 кВ</t>
  </si>
  <si>
    <t>26.1-11/7.2-0063</t>
  </si>
  <si>
    <t xml:space="preserve"> Поставка трансформаторов тока до 1 кВ</t>
  </si>
  <si>
    <t>27.11.</t>
  </si>
  <si>
    <t>27.11.42.000</t>
  </si>
  <si>
    <t>26.1-11/7.2-0064</t>
  </si>
  <si>
    <t>26.1-11/7.2-0065</t>
  </si>
  <si>
    <t>УБ</t>
  </si>
  <si>
    <t>Поставка форменной одежды</t>
  </si>
  <si>
    <t>14.12.11.120</t>
  </si>
  <si>
    <t>кмп.</t>
  </si>
  <si>
    <t>26.1-11/7.2-0066</t>
  </si>
  <si>
    <t>Типографские бланки</t>
  </si>
  <si>
    <t>18.12</t>
  </si>
  <si>
    <t>17.23.13.110</t>
  </si>
  <si>
    <t>26.1-11/7.2-0067</t>
  </si>
  <si>
    <t>17.23.13.141</t>
  </si>
  <si>
    <t>2026</t>
  </si>
  <si>
    <t>2027</t>
  </si>
  <si>
    <t>2028</t>
  </si>
  <si>
    <t>2029</t>
  </si>
  <si>
    <t>Поставка спирта</t>
  </si>
  <si>
    <t>21.20</t>
  </si>
  <si>
    <t>21.20.10</t>
  </si>
  <si>
    <t>Нет</t>
  </si>
  <si>
    <t>СЦ</t>
  </si>
  <si>
    <t>Неэлектронная</t>
  </si>
  <si>
    <t>л</t>
  </si>
  <si>
    <t>Поставка арматуры трубопроводной, канализационной и комплектующих</t>
  </si>
  <si>
    <t>28.14</t>
  </si>
  <si>
    <t>28.14.1</t>
  </si>
  <si>
    <t>Поставка газов технических</t>
  </si>
  <si>
    <t>20.11</t>
  </si>
  <si>
    <t>20.11.11</t>
  </si>
  <si>
    <t>Поставка материалов для монтажа, крепления и прокладки кабельной продукции</t>
  </si>
  <si>
    <t>Поставка запасных частей к разъединителям</t>
  </si>
  <si>
    <t>27.12.40</t>
  </si>
  <si>
    <t>Поставка знаков и плакатов безопасности</t>
  </si>
  <si>
    <t>22.29</t>
  </si>
  <si>
    <t>22.29.29</t>
  </si>
  <si>
    <t>Поставка окон ПВХ, дверей ПВХ</t>
  </si>
  <si>
    <t>22.33</t>
  </si>
  <si>
    <t>22.23.14</t>
  </si>
  <si>
    <t>Поставка кабельных наконечников и гильз</t>
  </si>
  <si>
    <t>Поставка материалов электроизоляционных</t>
  </si>
  <si>
    <t>27.90.12</t>
  </si>
  <si>
    <t>Поставка метизов, крепежа</t>
  </si>
  <si>
    <t>25.94</t>
  </si>
  <si>
    <t>25.94.12</t>
  </si>
  <si>
    <t>Поставка неизолированного провода</t>
  </si>
  <si>
    <t>27.32.14</t>
  </si>
  <si>
    <t>м</t>
  </si>
  <si>
    <t>Поставка предохранителей</t>
  </si>
  <si>
    <t>27.12.10</t>
  </si>
  <si>
    <t>Поставка резинотехнических и асботехнических изделий</t>
  </si>
  <si>
    <t>22.19</t>
  </si>
  <si>
    <t>22.19.20</t>
  </si>
  <si>
    <t>Поставка рубильников</t>
  </si>
  <si>
    <t>27.33.11</t>
  </si>
  <si>
    <t>20.11.13.120</t>
  </si>
  <si>
    <t>Поставка изоляторов линейных фарфоровых (штыревых) до 20 кВ</t>
  </si>
  <si>
    <t>23.43</t>
  </si>
  <si>
    <t>23.43.10</t>
  </si>
  <si>
    <t>Поставка электротехнических вспомогательных материалов и оборудования</t>
  </si>
  <si>
    <t>Поставка котлов, водонагревателей, ТЭН</t>
  </si>
  <si>
    <t>27.51</t>
  </si>
  <si>
    <t>27.51.25</t>
  </si>
  <si>
    <t>Поставка устройств птицезащитных</t>
  </si>
  <si>
    <t>Поставка пиломатериалов</t>
  </si>
  <si>
    <t>16.10</t>
  </si>
  <si>
    <t>16.10.10</t>
  </si>
  <si>
    <t>Право использования программы для ЭВМ "Тензор", тарифный план "10000" документов</t>
  </si>
  <si>
    <t>Лицензия на право использования СКЗИ "КриптоПро СSP"</t>
  </si>
  <si>
    <t>2025-2028</t>
  </si>
  <si>
    <t>Передача права на использование ПО ViPNet Client 4U for Linux</t>
  </si>
  <si>
    <t>Услуги по приобретению фискальных данных по тарифному плану «ОФД-15» сроком на 15 месяцев</t>
  </si>
  <si>
    <t xml:space="preserve">Приобретение права на использование программного обеспечения "Пакет шаблонов для сферы электроэнергетики"  </t>
  </si>
  <si>
    <t>Приобретение права на использование программы для ЭВМ "Контур.Экстерн"</t>
  </si>
  <si>
    <t xml:space="preserve">Приобретение права на использование программы для ЭВМ "Контур.Диадок", модуль "Интеграция" </t>
  </si>
  <si>
    <t>2026-2028</t>
  </si>
  <si>
    <t xml:space="preserve">Приобретение права на использование программы для ЭВМ "Контур.Доверенность" </t>
  </si>
  <si>
    <t xml:space="preserve">Оплата за продление работы зарегистрированного доменного имени </t>
  </si>
  <si>
    <t>Приобретение цифрового сертификата OrganizationSSL Wildcard</t>
  </si>
  <si>
    <t xml:space="preserve">Приобретение права на использование БД "Справочники базовых цен на проектные работы для строительства в формате программы для ЭВМ "ПК ГРАНД-смета" </t>
  </si>
  <si>
    <t xml:space="preserve">Приобретение права на использование БД "Укрупненные нормативы НЦС" </t>
  </si>
  <si>
    <t>Приобретение базовой поддержки ЭП для ФНС</t>
  </si>
  <si>
    <t xml:space="preserve">Приобретение права на использование программы для ЭВМ "Web-система СБИС" </t>
  </si>
  <si>
    <t xml:space="preserve">Приобртение права на использование программы для ЭВМ Tantor  </t>
  </si>
  <si>
    <t xml:space="preserve">Приобртение права на использование программы для ЭВМ Astra Linux SE </t>
  </si>
  <si>
    <t xml:space="preserve">Приобретение права на использование программы для ЭВМ "Кадровое дело. Электронный журнал" </t>
  </si>
  <si>
    <t xml:space="preserve">Приобретение права на использование программы для ЭВМ БСС "Главбух" </t>
  </si>
  <si>
    <t xml:space="preserve">Оказание услуг по техническому обслуживанию серверного оборудования </t>
  </si>
  <si>
    <t>Оказание услуг по техническому сопровождению программного комплекса "Аварийность" ЭСК"</t>
  </si>
  <si>
    <t>ООО "Приоритет ИТ"</t>
  </si>
  <si>
    <t xml:space="preserve">Оказание услуг по технической поддержке системы управления электронной очередью "ДАМАСК" </t>
  </si>
  <si>
    <t>ООО "ДАМАСК"</t>
  </si>
  <si>
    <t>СИТ, ПО "Тываэнергсбыт"</t>
  </si>
  <si>
    <t>Поставка комплектующих и запасных частей для средств связи для организации сетевой инфраструктуры</t>
  </si>
  <si>
    <t>Поставка сетевого и коммутационного оборудования</t>
  </si>
  <si>
    <t>Оказание услуг по транспортировке и утилизации списанной компьютерной оргтехники, картриджей</t>
  </si>
  <si>
    <t>38.22.9</t>
  </si>
  <si>
    <t>38.22.29.000</t>
  </si>
  <si>
    <t>7.1</t>
  </si>
  <si>
    <t>Оказание услуг по обслуживанию кофемашин</t>
  </si>
  <si>
    <t>95.21</t>
  </si>
  <si>
    <t>95.21.10.100</t>
  </si>
  <si>
    <t>Оказание услуг по предрейсовому медицинскому осмотру водителей г.Кызыл</t>
  </si>
  <si>
    <t>86.21.10</t>
  </si>
  <si>
    <t>Оказание услуг по предрейсовому медицинскому осмотру водителей г.Чадан</t>
  </si>
  <si>
    <t>Оказание услуг по предрейсовому медицинскому осмотру водителей г.Ак-Довурак</t>
  </si>
  <si>
    <t>Оказание услуг по предрейсовому медицинскому осмотру водителей с.Бай-Хаак</t>
  </si>
  <si>
    <t>Оказание услуг по предрейсовому медицинскому осмотру водителей г.Шагонар</t>
  </si>
  <si>
    <t>ПО "Тываэнергосбыт"</t>
  </si>
  <si>
    <t>Оказание услуг по шиномонтажу</t>
  </si>
  <si>
    <t>Типографские услуги по печати журналов</t>
  </si>
  <si>
    <t>18.12.14.000</t>
  </si>
  <si>
    <t>Изготовление штампов, печатей</t>
  </si>
  <si>
    <t>32.99.16.120</t>
  </si>
  <si>
    <t>Отправка корреспонденции экспресс почтой</t>
  </si>
  <si>
    <t>Ремонт окон</t>
  </si>
  <si>
    <t>43.32.1</t>
  </si>
  <si>
    <t>Монтаж климатического оборудования</t>
  </si>
  <si>
    <t>услуга по обработке и утилизации отходов</t>
  </si>
  <si>
    <t>38.2</t>
  </si>
  <si>
    <t>наличие лицензии</t>
  </si>
  <si>
    <t>услуги по оказанию предрейсовых/послерейсовых медицинских осмотров в с. Хандагайты Овюрского района</t>
  </si>
  <si>
    <t>услуги по оказанию предрейсовых/послерейсовых медицинских осмотров в с. Хову-Аксы Чеди-Хольского района</t>
  </si>
  <si>
    <t>услуги по оказанию предрейсовых/послерейсовых медицинских осмотров в г. Чадане Дзун-Хемчикского района</t>
  </si>
  <si>
    <t>услуги по оказанию предрейсовых/послерейсовых медицинских осмотров в г. Шагонаре Улуг-Хемского района</t>
  </si>
  <si>
    <t>услуги по оказанию предрейсовых/послерейсовых медицинских осмотров в с. Эрзин Эрзинского района</t>
  </si>
  <si>
    <t>услуги по оказанию предрейсовых/послерейсовых медицинских осмотров в с. Суг-Аксы Сут Хольского района</t>
  </si>
  <si>
    <t>услуги по оказанию предрейсовых/послерейсовых медицинских осмотров в с. Чаа-Холь Чаа-Хольский района</t>
  </si>
  <si>
    <t>услуги по оказанию предрейсовых/послерейсовых медицинских осмотров в с. Самагалтай Тес-Хемского района</t>
  </si>
  <si>
    <t>услуги по оказанию предрейсовых/послерейсовых медицинских осмотров в с. Сарыг-Сеп Каа-Хемского района</t>
  </si>
  <si>
    <t>услуги по оказанию предрейсовых/послерейсовых медицинских осмотров в г. Туране Пий-Хемского района</t>
  </si>
  <si>
    <t>услуги по оказанию предрейсовых/послерейсовых медицинских осмотров в с. Тээли Бай-Тайгинского района</t>
  </si>
  <si>
    <t>услуги по оказанию предрейсовых/послерейсовых медицинских осмотров в г. Кызыле</t>
  </si>
  <si>
    <t>услуги по оказанию предрейсовых/послерейсовых медицинских осмотров в с. Бай-Хаак Тандинского района</t>
  </si>
  <si>
    <t>услуга по проведению психиатрического освидетельствования</t>
  </si>
  <si>
    <t>86.90.5</t>
  </si>
  <si>
    <t>86.90.18.000</t>
  </si>
  <si>
    <t>услуга по техническому обслуживанию огнетушителей</t>
  </si>
  <si>
    <t>33.12.19.000</t>
  </si>
  <si>
    <t>услуга по изготовлению "планов эвакуации"</t>
  </si>
  <si>
    <t xml:space="preserve">Оказание услуги по обязательному страхованию гражданской ответственности владельца опасного объекта (ОСОПО) </t>
  </si>
  <si>
    <t>65.12.50.000</t>
  </si>
  <si>
    <t>Оказание услуг по страхованию гражданской ответственности владельца воздушного судна перед третьими лицами за вред, причинённый жизни или здоровью либо имуществу третьих лиц при эксплуатации воздушного судна</t>
  </si>
  <si>
    <t>Организация по пропуску в Аэропорт</t>
  </si>
  <si>
    <t>52.22</t>
  </si>
  <si>
    <t>52.22.1</t>
  </si>
  <si>
    <t>Пропуска в Аэропорт</t>
  </si>
  <si>
    <t xml:space="preserve"> сектор защиты государственной тайны</t>
  </si>
  <si>
    <t xml:space="preserve"> Продление лицензии ЗГТ</t>
  </si>
  <si>
    <t>74.9</t>
  </si>
  <si>
    <t>7.2</t>
  </si>
  <si>
    <t xml:space="preserve"> сектор мобилизационной подготовки и гражданской обороны</t>
  </si>
  <si>
    <t xml:space="preserve">Поставка аптечек медицинских </t>
  </si>
  <si>
    <t>84.22</t>
  </si>
  <si>
    <t>84.22.12.900</t>
  </si>
  <si>
    <t xml:space="preserve">  сектор защиты государственной тайны</t>
  </si>
  <si>
    <t>Отправка секретной корреспонденции спецсвязью</t>
  </si>
  <si>
    <t>53.20</t>
  </si>
  <si>
    <t>53.20.11.110</t>
  </si>
  <si>
    <t>Поставка почтовой полиграфии и корпоративных бланков</t>
  </si>
  <si>
    <t>17.23.12.110</t>
  </si>
  <si>
    <t>Поставка запасных частей к автомобилям ВАЗ для прайсовых заказов</t>
  </si>
  <si>
    <t>29.3</t>
  </si>
  <si>
    <t>Поставка смазочных материалов и охлаждающих жидкостей</t>
  </si>
  <si>
    <t>Поставка хозяйственного мыла</t>
  </si>
  <si>
    <t>46.45.2:</t>
  </si>
  <si>
    <t>20.41.31.190</t>
  </si>
  <si>
    <t>Поставка спецодежды для защиты от ОПЗ</t>
  </si>
  <si>
    <t>14.12.30.190</t>
  </si>
  <si>
    <t>Поставка питьевой бутилированной воды 0,5 л.</t>
  </si>
  <si>
    <t>11.07</t>
  </si>
  <si>
    <t>11.07.11</t>
  </si>
  <si>
    <t>Поставка питьевой бутилированной воды для кулеров 19 л.</t>
  </si>
  <si>
    <t>Поставка кулеров для воды</t>
  </si>
  <si>
    <t>27.51.24.190</t>
  </si>
  <si>
    <t>Поставка климатического оборудования</t>
  </si>
  <si>
    <t>поставка продукции химической</t>
  </si>
  <si>
    <t>20.59.5</t>
  </si>
  <si>
    <t>20.59.59.900</t>
  </si>
  <si>
    <t>поставка товаров и инвентаря хозяйственного</t>
  </si>
  <si>
    <t>96</t>
  </si>
  <si>
    <t xml:space="preserve">поставка медикаментов </t>
  </si>
  <si>
    <t>21.20.1</t>
  </si>
  <si>
    <t>поставка медицинских приборов</t>
  </si>
  <si>
    <t>26.51.5</t>
  </si>
  <si>
    <t>26.60.12.129</t>
  </si>
  <si>
    <t>Поставка аптечек медицинских</t>
  </si>
  <si>
    <t>21.20.24.170</t>
  </si>
  <si>
    <t>Поставка аптечек (автомобильная,бригадная,первой помощи,универсальная)</t>
  </si>
  <si>
    <t xml:space="preserve">Поставка полиграфической продукции для контроля потребления э/э </t>
  </si>
  <si>
    <t>17.23.13.143</t>
  </si>
  <si>
    <t>17.12.</t>
  </si>
  <si>
    <t>17.12.14.160</t>
  </si>
  <si>
    <t>Поставка гидравлического оборудования и инструмента</t>
  </si>
  <si>
    <t>28.41.</t>
  </si>
  <si>
    <t>28.41.33.</t>
  </si>
  <si>
    <t>Поставка грузоподъемных механизмов, такелажа</t>
  </si>
  <si>
    <t>28.22.2</t>
  </si>
  <si>
    <t>28.22.12.</t>
  </si>
  <si>
    <t>Поставка монтажного инструмента и приспособлений</t>
  </si>
  <si>
    <t>25.73.30.</t>
  </si>
  <si>
    <t>Поставка средств защиты, приспособлений и инструм.для работы под напряжением</t>
  </si>
  <si>
    <t>25.73.30</t>
  </si>
  <si>
    <t>27.33.14</t>
  </si>
  <si>
    <t>Поставка питьевой бутилированной воды</t>
  </si>
  <si>
    <t>11.07.1</t>
  </si>
  <si>
    <t>11.07.11.121</t>
  </si>
  <si>
    <t>Поставка бытовой техники</t>
  </si>
  <si>
    <t>46.43.1</t>
  </si>
  <si>
    <t>Поставка жалюзи</t>
  </si>
  <si>
    <t>22.23</t>
  </si>
  <si>
    <t>22.23.14.130</t>
  </si>
  <si>
    <t>поставка технической, справочной литературы</t>
  </si>
  <si>
    <t>58.11.1</t>
  </si>
  <si>
    <t>58.11.12.000</t>
  </si>
  <si>
    <t xml:space="preserve">поставка товаров и инвентаря хозяйственного
</t>
  </si>
  <si>
    <t>25.29</t>
  </si>
  <si>
    <t>25.29.11.900</t>
  </si>
  <si>
    <t>5</t>
  </si>
  <si>
    <t>26.30.30</t>
  </si>
  <si>
    <t>Продукция должна быть включена в Единый реестр российской радиоэлектронной продукции</t>
  </si>
  <si>
    <t xml:space="preserve"> Поставка средств связи</t>
  </si>
  <si>
    <t>26.30.23</t>
  </si>
  <si>
    <t xml:space="preserve"> Поставка оборудования связи</t>
  </si>
  <si>
    <t>25.73.60.190</t>
  </si>
  <si>
    <t>26.30.11.130</t>
  </si>
  <si>
    <t xml:space="preserve"> Поставка приборов измерения электрических величин, контроля и проверки электрооборудования</t>
  </si>
  <si>
    <t>26.51.45.190</t>
  </si>
  <si>
    <t>Инструкция</t>
  </si>
  <si>
    <t>План закупки</t>
  </si>
  <si>
    <t>Модернизация систем учета электроэнергии во исполнение требований ФЗ №522 (истечение МПИ, срока эксплуатации), 483 шт. 2027 год</t>
  </si>
  <si>
    <t>Модернизация систем учета электроэнергии во исполнение требований ФЗ №522 (выход из строя), 1673 шт. 2027 год</t>
  </si>
  <si>
    <t>Оказание услуг по обследованию зданий и сооружений АО "Россети Сибирь Тываэнерго" в 2027 г.</t>
  </si>
  <si>
    <t>28.24.12.190</t>
  </si>
  <si>
    <t>28.22</t>
  </si>
  <si>
    <t>28.22.19</t>
  </si>
  <si>
    <t>06.05.2027</t>
  </si>
  <si>
    <t>04.06.2027</t>
  </si>
  <si>
    <t>07.09.02027</t>
  </si>
  <si>
    <t>ПО "Тываэнергосбыт"/СИТ</t>
  </si>
  <si>
    <t>Модернизация систем учета электроэнергии во исполнение требований ФЗ №522 (выход из строя), 1673 шт. 2026 год</t>
  </si>
  <si>
    <t xml:space="preserve">Адресат обращения </t>
  </si>
  <si>
    <t xml:space="preserve">Обжалуемые действия </t>
  </si>
  <si>
    <t xml:space="preserve">Решение </t>
  </si>
  <si>
    <t>Заказчик</t>
  </si>
  <si>
    <t>необоснованное отклонение</t>
  </si>
  <si>
    <t>жалоба признана обоснованной</t>
  </si>
  <si>
    <t>ФАС России/УФАС</t>
  </si>
  <si>
    <t>несоответствие закупочной документации требованиям закона, положения о закупках</t>
  </si>
  <si>
    <t>жалоба признана необоснованной</t>
  </si>
  <si>
    <t>СУД</t>
  </si>
  <si>
    <t>неправомерные действия организатора закупки, заказчика в части несоблюдения требований закона, положения о закупках (в том числе нарушение порядка проведения закупочных процедур)</t>
  </si>
  <si>
    <t>жалоба признана обоснованной в части</t>
  </si>
  <si>
    <t>ОАО "Россети"</t>
  </si>
  <si>
    <t>установление в закупочной документации неправомерных требований к участникам закупки, ограничивающих доступ к участию в закупке, в том числе создающих преимущественные условия участия в закупке отдельным участникам</t>
  </si>
  <si>
    <t>жалоба оставлена без рассмотрения</t>
  </si>
  <si>
    <t>предъявление к участникам закупки требований о предоставлении документов, не предусмотренных закупочной документацией</t>
  </si>
  <si>
    <t>жалоба отозвана заявителем</t>
  </si>
  <si>
    <t>неразмещение на официальном сайте информации о закупке или нарушение сроков такого размещения</t>
  </si>
  <si>
    <t>ответ на запрос причин отклонения не касающийся обжалования действий комиссии</t>
  </si>
  <si>
    <t>необоснованный допуск участника закупки</t>
  </si>
  <si>
    <t>иное</t>
  </si>
  <si>
    <t>запрос причин отклонения</t>
  </si>
  <si>
    <t>ЗП</t>
  </si>
  <si>
    <t>Поставка бланков строгой отчетности</t>
  </si>
  <si>
    <t>1.1.</t>
  </si>
  <si>
    <t>26.2-11/1.1-0002</t>
  </si>
  <si>
    <t>УИиКС</t>
  </si>
  <si>
    <t xml:space="preserve"> Право заключения рамочных соглашений на выполнение строительно-монтажных и пуско-наладочных работ по техническому перевооружению, реконструкции, строительству  ВЛ -10 кВ, ВЛ -0,4 кВ,  КЛ-10 кВ, КЛ-0,4 кВ, КТП 10/0,4кВ, СТП 10/0,4кВ, РТП 10/0,4 кВ с разработкой ПСД и РД в регионе присутствия АО "Россети Сибирь Тываэнерго" (Республика Тыва). Дополнительный набор.</t>
  </si>
  <si>
    <t>71.12.1.</t>
  </si>
  <si>
    <t>Платное ТП</t>
  </si>
  <si>
    <t>Предварительный отбор</t>
  </si>
  <si>
    <t>ПАО "Россети Сибирь"</t>
  </si>
  <si>
    <t>Условная еденица</t>
  </si>
  <si>
    <t>внеплановый объект</t>
  </si>
  <si>
    <t>Включена протоколом ЦКК 1/26 от 19.01.2026</t>
  </si>
  <si>
    <t>26.2-11/1.2-0001</t>
  </si>
  <si>
    <t>Поставка автомобиля ГАЗон Next Топливозаправщик</t>
  </si>
  <si>
    <t xml:space="preserve"> 29.10.59.230</t>
  </si>
  <si>
    <t>корректировка</t>
  </si>
  <si>
    <t>Приобретение масловоза, 1 шт.</t>
  </si>
  <si>
    <t>Q_7-11-26_ТЭ</t>
  </si>
  <si>
    <t>Включена протоколом ЦКК 2/26 от 21.01.2026</t>
  </si>
  <si>
    <t>26.2-11/1.2-0002</t>
  </si>
  <si>
    <t xml:space="preserve"> Поставка бортового автомобиля с КМУ Галичанин 150 на шасси FAW 5250</t>
  </si>
  <si>
    <t>29.10.59.310</t>
  </si>
  <si>
    <t>Корректировка</t>
  </si>
  <si>
    <t>Поставка КМУ, 1 ед.</t>
  </si>
  <si>
    <t>Q_7-10-26_ТЭ</t>
  </si>
  <si>
    <t>Поставка экскаватора-погрузчика BL85</t>
  </si>
  <si>
    <t>Внесены изменения протоколом ЦКК 2/26 от 21.01.2026</t>
  </si>
  <si>
    <t>Внесены изменения протоколом ЦКК 3/26 от 26.01.2026</t>
  </si>
  <si>
    <t>26.2-11/1.1-0003</t>
  </si>
  <si>
    <t>Выполнение комплекса работ (ПИР и СМР) по объектам технологического присоединения Лот № 1/26</t>
  </si>
  <si>
    <t>сводный сметный расчет</t>
  </si>
  <si>
    <t>ЗЦ ПО</t>
  </si>
  <si>
    <t xml:space="preserve"> Участник должен состоять в саморегулируемых организациях (СРО) </t>
  </si>
  <si>
    <t>Строительство КЛ 10кВ - 0,56 км от РП-3, КЛ 10 кВ - 0,6 км от ТП-273,  КТП 10/0,4 кВ 2х1600 кВА (3,2МВА), установка ПУ 0,4 кВ - 19 шт. для электроснабжения нового здания "Государственное бюджетное учреждение здравоохранения Республики Тыва "Республиканская детская больница" , расположенного по адресу: Республика Тыва, г. Кызыл, ул. Кечил-оола 2Б, кадастровый номер земельного участка 17:18:0105021:2509</t>
  </si>
  <si>
    <t>Q_20.1700.6626.24_ТЭ</t>
  </si>
  <si>
    <t>2.2.1.4.6</t>
  </si>
  <si>
    <t>Включена протоколом ЦКК 4/26 от 03.02.2026</t>
  </si>
  <si>
    <t>26.2-11/3.2-0002</t>
  </si>
  <si>
    <t>27.33.11.110</t>
  </si>
  <si>
    <t>шт</t>
  </si>
  <si>
    <t>26.2-11/3.2-0005</t>
  </si>
  <si>
    <t>26.2-11/4.2-0001</t>
  </si>
  <si>
    <t>27.20;26.20</t>
  </si>
  <si>
    <t>27.20.22.000;26.20.40.111</t>
  </si>
  <si>
    <t>796;796</t>
  </si>
  <si>
    <t>шт;шт</t>
  </si>
  <si>
    <t>26;10</t>
  </si>
  <si>
    <t>93000000000;93000000000</t>
  </si>
  <si>
    <t>Республика Тыва;Республика Тыва</t>
  </si>
  <si>
    <t>26.2-11/4.2-0002</t>
  </si>
  <si>
    <t>17_ТЭ</t>
  </si>
  <si>
    <t>Внесены изменения протоколом ЦКК 4/26 от 03.02.2026</t>
  </si>
  <si>
    <t>65</t>
  </si>
  <si>
    <t>67</t>
  </si>
  <si>
    <t>74</t>
  </si>
  <si>
    <t>99</t>
  </si>
  <si>
    <t>132</t>
  </si>
  <si>
    <t>26.1-11/2.1-0007</t>
  </si>
  <si>
    <t>Блок капитального строительства</t>
  </si>
  <si>
    <t xml:space="preserve">Модернизация систем учета электроэнергии во исполнение требований ФЗ №522 (Сбыт) </t>
  </si>
  <si>
    <t>утв</t>
  </si>
  <si>
    <t>Замена приборов учета электроэнергии в МКД в Республике Тыва во исполнение требований ФЗ №522 от 27.12.2018 (сбыт), 1058 шт.</t>
  </si>
  <si>
    <t>Q_023_1-2026_ТЭ</t>
  </si>
  <si>
    <t>Внесены изменения протоколом ЦКК 5/26 от 11.02.2026</t>
  </si>
  <si>
    <t>Модернизация систем учета электроэнергии во исполнение требований ФЗ №522 (выход из строя)</t>
  </si>
  <si>
    <t>26.2-11/3.2-0001</t>
  </si>
  <si>
    <t>20.16;22.19;22.19;27.11</t>
  </si>
  <si>
    <t>20.16.53.000;22.19.73.111;22.19.73.114;27.11.62.110</t>
  </si>
  <si>
    <t>ЭМ</t>
  </si>
  <si>
    <t>796;796;796;796</t>
  </si>
  <si>
    <t>шт;шт;шт;шт;</t>
  </si>
  <si>
    <t>3;1469;63;246</t>
  </si>
  <si>
    <t>93000000000;93000000000;93000000000;93000000000</t>
  </si>
  <si>
    <t xml:space="preserve">Республика Тыва;Республика Тыва;Республика Тыва;Республика Тыва   </t>
  </si>
  <si>
    <t>Включена протоколом ЦКК 5/26 от 11.02.2026</t>
  </si>
  <si>
    <t>26.2-11/7.2-0001</t>
  </si>
  <si>
    <t>22.11.14.110</t>
  </si>
  <si>
    <t>условная единица</t>
  </si>
  <si>
    <t>26.2-11/7.2-0002</t>
  </si>
  <si>
    <t>22.11.13.110</t>
  </si>
  <si>
    <t>26.2-11/7.2-0003</t>
  </si>
  <si>
    <t>22.11;22.11</t>
  </si>
  <si>
    <t>22.11.11.000;22.11.13.110</t>
  </si>
  <si>
    <t>876;876</t>
  </si>
  <si>
    <t>условная единица;условная единица</t>
  </si>
  <si>
    <t>1;1</t>
  </si>
  <si>
    <t xml:space="preserve">Республика Тыва;Республика Тыва </t>
  </si>
  <si>
    <t>24.10;24.10;</t>
  </si>
  <si>
    <t>24.10.62.121;24.10.62.124</t>
  </si>
  <si>
    <t>166;166</t>
  </si>
  <si>
    <t>кг.;кг.</t>
  </si>
  <si>
    <t>5000;2500</t>
  </si>
  <si>
    <t>27.90;27.90;</t>
  </si>
  <si>
    <t>27.90.40.190;27.90.40.190</t>
  </si>
  <si>
    <t>796;006</t>
  </si>
  <si>
    <t>шт.;м</t>
  </si>
  <si>
    <t>5700;2000</t>
  </si>
  <si>
    <t>Выполнение комплекса работ (ПИР и СМР)  на реконструкцию  ВЛ 0,4кВ с применением СИП пгт. Каа-Хем (от ТП 250)</t>
  </si>
  <si>
    <t>Амортизация</t>
  </si>
  <si>
    <t>13.10;13.92;13.92;17.22;17.22;20.30;20.30;20.30;20.41;20.52;50.59;22.19;22.22;22.29;22.29;22.29;22.29;23.49;25.71;25.72;25.99;27.20;27.40;28.13;32.30;32.91</t>
  </si>
  <si>
    <t>13.10.85.113;13.92.29.110;13.92.29.120;17.22.11.110;17.22.11.130;20.30.12;20.30.22.170;20.30.22.210;20.41.41.000;20.52.10.190;20.59.43.130;22.19.72.000;22.22.11.190;22.29.21.000;22.29.23.110;22.29.23.130;22.29.29.190;23.49.11.110;25.71.11.120;25.72.12.110;25.99.29.130;27.20.11.000;27.40.22.190;28.13.14.190;32.30.16.139;32.91.11.000</t>
  </si>
  <si>
    <t>796;796;796;796;796;796;796;796;796;796;166;796;778;796;796;796;796;796;796;796;796;796;796;796;796;796</t>
  </si>
  <si>
    <t>шт;шт;шт;шт;шт;шт;шт;шт;шт;шт;кг;шт;упк;шт;шт;шт;шт;шт;шт;шт;шт;шт;шт;шт;шт;шт</t>
  </si>
  <si>
    <t>5;19120;1800;10;7;7;5;50;35;25;8;685;5;7744;24;3;20;3;4;6;280;20;4;12;2</t>
  </si>
  <si>
    <t>93000000000;93000000000;93000000000;93000000000;93000000000;93000000000;93000000000;93000000000;93000000000;93000000000;93000000000;93000000000;93000000000;93000000000;93000000000;93000000000;93000000000;93000000000;93000000000;93000000000;93000000000;93000000000;93000000000;93000000000;93000000000;93000000000;</t>
  </si>
  <si>
    <t>Республика Тыва;Республика Тыва;Республика Тыва;Республика Тыва;Республика Тыва;Республика Тыва;Республика Тыва;Республика Тыва;Республика Тыва;Республика Тыва;Республика Тыва;Республика Тыва;Республика Тыва;Республика Тыва;Республика Тыва;Республика Тыва;Республика Тыва;Республика Тыва;Республика Тыва;Республика Тыва;Республика Тыва;Республика Тыва;Республика Тыва;Республика Тыва;Республика Тыва;Республика Тыва;</t>
  </si>
  <si>
    <t>Исключена протоколом ЦКК 5/26 от 11.02.2026</t>
  </si>
  <si>
    <t>158</t>
  </si>
  <si>
    <t>197</t>
  </si>
  <si>
    <t>230</t>
  </si>
  <si>
    <t>231</t>
  </si>
  <si>
    <t>25.11.22.115</t>
  </si>
  <si>
    <t>Внесены изменения протоколом ЦКК 6/26 от 19.02.2026</t>
  </si>
  <si>
    <t xml:space="preserve">Модернизация систем учета электроэнергии во исполнение требований ФЗ №522 (новое технологическое присоединение) </t>
  </si>
  <si>
    <t>J_27.3_ТЭ_1</t>
  </si>
  <si>
    <t>Модернизация систем учета электроэнергии во исполнение требований ФЗ №522 (истечение МПИ, срока эксплуатации).</t>
  </si>
  <si>
    <t>Замена окон в административных зданиях АО «Россети Сибирь Тываэнерго», расположенных в Республике Тыва, г. Кызыл, ул. Рабочая, д.4, ул. Колхозная, д.2 (на 2026 год)</t>
  </si>
  <si>
    <t>14.12;14.12;15.20;32.99</t>
  </si>
  <si>
    <t>14.12.11.120;14.12.30.150;15.20.32.120;32.99.11.199</t>
  </si>
  <si>
    <t>839;715;715;796</t>
  </si>
  <si>
    <t>кмпл;пар;пар;шт</t>
  </si>
  <si>
    <t>8;10;4;4</t>
  </si>
  <si>
    <t>28.99</t>
  </si>
  <si>
    <t>28.99.31.120</t>
  </si>
  <si>
    <t>26.2-11/3.2-0006</t>
  </si>
  <si>
    <t>27.11.62.110</t>
  </si>
  <si>
    <t>26.2-11/3.2-0003</t>
  </si>
  <si>
    <t>Поставка трансформаторов тока 6-20 кВ</t>
  </si>
  <si>
    <t>Запрос предложений в ЭФ</t>
  </si>
  <si>
    <t>27.32.13.135</t>
  </si>
  <si>
    <t>Поставка  провода СИП на напряжение до 35кВ, для нужд АО "Россети Сибирь Тываэнерго"</t>
  </si>
  <si>
    <t>Внесены изменения протоколом ЦКК 7/26 от 25.02.2026</t>
  </si>
  <si>
    <t>Выполнение работ по инвентаризации ИЗАВ и выбросов загрязняющих веществ (ЗВ), разработке и согласованию проекта нормативов допустимых выбросов (НДВ) загрязняющих веществ в атмосферный воздух  от объектов НВОС  АО «Россети Сибирь Тываэнерго»</t>
  </si>
  <si>
    <t>себестоимость</t>
  </si>
  <si>
    <t>ОЗП</t>
  </si>
  <si>
    <t>13.03.2026</t>
  </si>
  <si>
    <t>Условная единица</t>
  </si>
  <si>
    <t>Внесены изменения протоколом ЦКК 5/26 от 11.02.2026;
протоколом ЦКК 7/26 от 25.02.2026</t>
  </si>
  <si>
    <t>15.20.32.120</t>
  </si>
  <si>
    <t>усл. Ед.</t>
  </si>
  <si>
    <t>Поставка спецодежды для защиты от общепроизводственных загрязнений</t>
  </si>
  <si>
    <t>14.12</t>
  </si>
  <si>
    <t>14.12.</t>
  </si>
  <si>
    <t>усл.ед</t>
  </si>
  <si>
    <t>Поставка средств защиты головы, рук, органов зрения, слуха, дыхания</t>
  </si>
  <si>
    <t>Поставка информационных знаков для ПС и ВЛ, знаков и плакатов безопасности</t>
  </si>
  <si>
    <t>22.29;22.29</t>
  </si>
  <si>
    <t>22.29.22.000;22.29.29.190</t>
  </si>
  <si>
    <t>шт.;шт.</t>
  </si>
  <si>
    <t>780;563</t>
  </si>
  <si>
    <t>93000000000;93000000000;93000000000</t>
  </si>
  <si>
    <t>Республика Тыва;Республика Тыва;Республика Тыва</t>
  </si>
  <si>
    <t>Исключена протоколом ЦКК 7/26 от 25.02.2026</t>
  </si>
  <si>
    <t>872</t>
  </si>
  <si>
    <t>873</t>
  </si>
  <si>
    <t>Включена протоколом ЦКК 7/26 от 25.02.2026</t>
  </si>
  <si>
    <t>25.72;31.01;31.01;31.01;31.09</t>
  </si>
  <si>
    <t>25.72.14.130;31.01.11.150;31.01.12.110;31.01.12.150;31.09.13.190</t>
  </si>
  <si>
    <t>796;796;796;796;796</t>
  </si>
  <si>
    <t>шт;шт;шт;шт;шт</t>
  </si>
  <si>
    <t>32;38;2;11;9</t>
  </si>
  <si>
    <t>93000000000;93000000000;93000000000;93000000000;93000000000;</t>
  </si>
  <si>
    <t>Республика Тыва;Республика Тыва;Республика Тыва;Республика Тыва;Республика Тыва;</t>
  </si>
  <si>
    <t>Внесены изменения протоколом ЦКК 8/26 от 03.03.2026</t>
  </si>
  <si>
    <t>Исключена протоколм ЦКК 8/26 от 03.03.2026</t>
  </si>
  <si>
    <t>Внесены изменения протоколом ЦКК 5/26 от 11.02.2026; протоколом ЦКК 8/26 от 03.03.2026</t>
  </si>
  <si>
    <t>26.2-11/3.1-0001</t>
  </si>
  <si>
    <t>Оказание услуг по выполнению работ по ремонту крано-манипуляторной установки АНТ 20-5ТЛ</t>
  </si>
  <si>
    <t>45.2</t>
  </si>
  <si>
    <t>Себестоимость</t>
  </si>
  <si>
    <t>Cравнительная матрица</t>
  </si>
  <si>
    <t>Включена протоколом ЦКК 9/26 от 12.03.2026</t>
  </si>
  <si>
    <t>874</t>
  </si>
  <si>
    <t>Внесены изменения протоколом ЦКК 9/26 от 12.03.2026 г.</t>
  </si>
  <si>
    <t>26.2-11/7.2-0004</t>
  </si>
  <si>
    <t>17.23;17.23;17.23;17.23;17.23;22.29;22.29;22.29;25.71;25.71;25.99;32.99;32.99;32.99;32.99;32.99;32.99</t>
  </si>
  <si>
    <t>17.23.13.191;17.23.13.192;17.23.13.193;17.23.13.195;17.23.13.199;22.29.22.000;22.29.25.000;22.29.25.000;25.71.11.110;25.71.11.120;25.99.23.000;32.99.12.110;32.99.12.120;32.99.15.110;32.99.15.120;32.99.16.120;32.99.53.130</t>
  </si>
  <si>
    <t>796;796;796;796;796;796;778;796;796;796;796;796;796;796;796;796;796</t>
  </si>
  <si>
    <t>шт;шт;шт;шт;шт;шт;упк;шт;шт;шт;шт;шт;шт;шт;шт;шт;шт</t>
  </si>
  <si>
    <t>50;1300;1650;600;150;430;1050;19436;100;80;1500;6750;1240;1400;400;36;3</t>
  </si>
  <si>
    <t>9000000000;9000000000;9000000000;9000000000;9000000000;9000000000;9000000000;9000000000;9000000000;9000000000;9000000000;9000000000;9000000000;9000000000;9000000000;9000000000;</t>
  </si>
  <si>
    <t>Республика Тыва;Республика Тыва;Республика Тыва;Республика Тыва;Республика Тыва;Республика Тыва;Республика Тыва;Республика Тыва;Республика Тыва;Республика Тыва;Республика Тыва;Республика Тыва;Республика Тыва;Республика Тыва;Республика Тыва;Республика Тыва;</t>
  </si>
  <si>
    <t>Включена протоколом ЦКК 10/26 от 17.03.2026</t>
  </si>
  <si>
    <t>Внесены изменения протоколом ЦКК 10/26 от 17.03.2026 г.</t>
  </si>
  <si>
    <t>26.2-11/1.1-0004</t>
  </si>
  <si>
    <t>плата за ТП</t>
  </si>
  <si>
    <t>Строительство КЛ 10 кВ 0,432 км, ТП 2х400 кВА, установка ПУ-0,4 кВ 2 шт. для электроснабжения объекта медицинского учреждения, расположенного по адресу: Республика Тыва,  г. Кызыл, ул. Московская, земельный участок 72, кадастровый номер 17:18:0105019:1397 </t>
  </si>
  <si>
    <t>Q_20.1700.2055.25_ТЭ </t>
  </si>
  <si>
    <t>Строительство КЛ 10 кВ 0,56 км, установка ПКУ 10 кВ 2 шт. для электроснабжения объекта общественного питания, расположенного по адресу: Республика Тыва, г. Кызыл, земельный участок 72, кадастровый номер 17:18:0105019:1398</t>
  </si>
  <si>
    <t>Q_20.1700.2459.25_ТЭ </t>
  </si>
  <si>
    <t>Включена протоколом ЦКК 11/26 от 30.03.2026</t>
  </si>
  <si>
    <t>26.2-11/1.2-0010</t>
  </si>
  <si>
    <t>26.2-11/2.1-0001</t>
  </si>
  <si>
    <t>Реконструкция ограждения на ПС Городская,
Республика Тыва, г. Кызыл (ПИР+СМР)</t>
  </si>
  <si>
    <t>амортизация</t>
  </si>
  <si>
    <t>сравнительная матрица</t>
  </si>
  <si>
    <t xml:space="preserve">Реконструкция ограждения ПС 110/35/10 кВ "Городская" </t>
  </si>
  <si>
    <t>Q_77_ТЭ</t>
  </si>
  <si>
    <t>3.2</t>
  </si>
  <si>
    <t>27.33;27.33;27.40;27.40;27.40.33.130</t>
  </si>
  <si>
    <t>27.33.12.000;27.33.13.130;27.40.15.150;27.40.25.123;27.40.33.130</t>
  </si>
  <si>
    <t>Конкурс в ЭФ</t>
  </si>
  <si>
    <t>39;4;322;10;2</t>
  </si>
  <si>
    <t>93000000000;93000000000;93000000000;93000000000;93000000000</t>
  </si>
  <si>
    <t xml:space="preserve">Республика Тыва;Республика Тыва;Республика Тыва;Республика Тыва;Республика Тыва  </t>
  </si>
  <si>
    <t>Поставка приборов для измерения показателей качества электрической энергии «Прорыв-Т-А»</t>
  </si>
  <si>
    <t>26.51.45.119</t>
  </si>
  <si>
    <t>Внесены изменения протоколом ЦКК 11/26 от 30.03.2026</t>
  </si>
  <si>
    <t>Выполнение комплекса работ (ПИР и СМР) по объектам технологического присоединения. Лот № 2/26.</t>
  </si>
  <si>
    <t>877</t>
  </si>
  <si>
    <t>878</t>
  </si>
  <si>
    <t>879</t>
  </si>
  <si>
    <t>26.2-11/3.2-0007</t>
  </si>
  <si>
    <t>Внесены изменения протоколом ЦКК 12/26 от 02.04.2026</t>
  </si>
  <si>
    <t>26.2-11/4.1-0001</t>
  </si>
  <si>
    <t xml:space="preserve">На оказание услуг технической поддержки программного обеспечения "Российский телефонный узел" </t>
  </si>
  <si>
    <t>Включена протоколом ЦКК 13/26 от 14.04.2026</t>
  </si>
  <si>
    <t>26.2-11/1.2-0005</t>
  </si>
  <si>
    <t>Поставка приборов измерения электрических величин, контроля и проверки электрооборудования.</t>
  </si>
  <si>
    <t>26.51.</t>
  </si>
  <si>
    <t>ИА Россети Сибирь</t>
  </si>
  <si>
    <t>корреткировка</t>
  </si>
  <si>
    <t>Приобретение измерительного устройства  параметров РЗА РЕТОМ-21 (программное обеспечение), 1шт. </t>
  </si>
  <si>
    <t>Q_546-1-26_ТЭ</t>
  </si>
  <si>
    <t>Покупка цифрового вольтамперфазометра, 1 шт Ретометр</t>
  </si>
  <si>
    <t>Q_546-2-26_ТЭ</t>
  </si>
  <si>
    <t>26.2-11/2.1-0002</t>
  </si>
  <si>
    <t>Выполнение комплекса работ (ПИР и СМР) по реконструкции ВЛ 10 кВ 
ф. 36-21 с применением СИП, г. Кызыл</t>
  </si>
  <si>
    <t>Реконструкция ВЛ 10 кВ ф. 36-21 с применением СИП по жалобам потребителей , г. Кызыл, 9,4 км.</t>
  </si>
  <si>
    <t>Q_36-21_26_ТЭ</t>
  </si>
  <si>
    <t>26.2-11/2.1-0003</t>
  </si>
  <si>
    <t>Выполнение комплекса работ (ПИР и СМР) по реконструкции ВЛ 0,4кВ от ТП 223 с применением СИП, по реконструкции ТП с заменой ТМ 250кВА на ТМГ 630кВА (0,63 МВА), г.Кызыл</t>
  </si>
  <si>
    <t>Реконструкция ВЛ 0,4кВ от ТП 223 с применением СИП (1,35 км), реконструкция ТП с заменой ТМ 250кВА на ТМГ 630кВА (0,63 МВА) по жалобам потребителей с.Кызыл, 1,35 км.</t>
  </si>
  <si>
    <t>Q_223_26_ТЭ</t>
  </si>
  <si>
    <t>Внесены изменения протоколом ЦКК 5/26 от 11.02.2026;
протоколом ЦКК 13/26 от 14.04.2026</t>
  </si>
  <si>
    <t>883</t>
  </si>
  <si>
    <t>26.2-11/7.1-0003</t>
  </si>
  <si>
    <t>Оказание услуг по техническому осмотру</t>
  </si>
  <si>
    <t>71.20.5</t>
  </si>
  <si>
    <t>71.20.14.000</t>
  </si>
  <si>
    <t>26.2-11/1.1-0005</t>
  </si>
  <si>
    <t xml:space="preserve">Выполнение работ  по проектированию и монтажу системы пожарной сигнализации на ПС и административных зданиях        </t>
  </si>
  <si>
    <t>Выполнение работ по проектированию и монтажу системы пожарной сигнализации на ПС,  2 шт.</t>
  </si>
  <si>
    <t>Q_539-26_ТЭ</t>
  </si>
  <si>
    <t>Выполнение работ по проектированию и монтажу системы пожарной сигнализации на административных зданиях,  2 шт.</t>
  </si>
  <si>
    <t>Q_539-1-26_ТЭ</t>
  </si>
  <si>
    <t>26.2-11/1.2-0015</t>
  </si>
  <si>
    <t>Поставка оборудования, инструмента для монтажа волоконно-оптического кабеля</t>
  </si>
  <si>
    <t>26.51.66.190</t>
  </si>
  <si>
    <t>Покупка диагностического и измерительного оборудования, приборов РЗА (рефлектометр), 1 шт.</t>
  </si>
  <si>
    <t>Q_546-3-26_ТЭ</t>
  </si>
  <si>
    <t>26.2-11/2.1-0004</t>
  </si>
  <si>
    <t>Выполнение комплекса работ (ПИР и СМР) по реконструкции ВЛ 0,4кВ от ТП 45-01-5, по строительству ВЛ 10 кВ ф. 44-05, ТП 2*630  кВА, г. Кызыл</t>
  </si>
  <si>
    <t>Реконструкция ВЛ 0,4кВ от ТП 45-01-5 (3 км), строительство ВЛ 10 кВ ф. 44-05 (1 км), ТП 2*630  кВА (1,26 МВА) по жалобам потребителей, г. Кызыл</t>
  </si>
  <si>
    <t>Q_45-01-5_26_ТЭ</t>
  </si>
  <si>
    <t>Включена протоколом ЦКК 14/26 от 21.04.2026</t>
  </si>
  <si>
    <t>Внесены изменения протоколом ЦКК 14/26 от 21.04.2026</t>
  </si>
  <si>
    <t>26.2-11/7.2-0006</t>
  </si>
  <si>
    <t>27.40.</t>
  </si>
  <si>
    <t>Закупка в электронном магазине</t>
  </si>
  <si>
    <t>Включена протоколом ЦКК 15/26 от 21.04.2026</t>
  </si>
  <si>
    <t>886</t>
  </si>
  <si>
    <t>887</t>
  </si>
  <si>
    <t>888</t>
  </si>
  <si>
    <t>26.2-11/7.2-0005</t>
  </si>
  <si>
    <t>СПБиПК</t>
  </si>
  <si>
    <t>27.90.</t>
  </si>
  <si>
    <t>27.90.40.190</t>
  </si>
  <si>
    <t>Включена протоколом ЦКК 16/26 от 23.04.2026</t>
  </si>
  <si>
    <t>Внесены изменения протоколом ЦКК 16/26 от 23.04.2026</t>
  </si>
  <si>
    <t>25.73;25.99;28.29;28.99;29.20</t>
  </si>
  <si>
    <t>25.73.60.190;25.99.29.190;28.29.22.110;28.99.39.190;29.20.21.123</t>
  </si>
  <si>
    <t>796;796;796;796;796;</t>
  </si>
  <si>
    <t>шт.;шт.;шт.;шт;шт</t>
  </si>
  <si>
    <t>25;1;13;8;11</t>
  </si>
  <si>
    <t>26.2-11/3.2-0008</t>
  </si>
  <si>
    <t>26.2-11/3.2-0011</t>
  </si>
  <si>
    <t>27.90;27.90</t>
  </si>
  <si>
    <t>шт.;метр</t>
  </si>
  <si>
    <t>2180;480</t>
  </si>
  <si>
    <t>26.2-11/3.2-0014</t>
  </si>
  <si>
    <t>Включена протоколом ЦКК 17/26 от 28.04.2026</t>
  </si>
  <si>
    <t>Внесены изменения протоколом ЦКК 17/26 от 28.04.2026</t>
  </si>
  <si>
    <t>Внесены изменения протоколом ЦКК 8/26 от 03.03.2026;
протоколом ЦКК 17/26 от 28.04.2026</t>
  </si>
  <si>
    <t>26.2-11/2.1-0005</t>
  </si>
  <si>
    <t>261</t>
  </si>
  <si>
    <t>262</t>
  </si>
  <si>
    <t>263</t>
  </si>
  <si>
    <t>275</t>
  </si>
  <si>
    <t>26.2-11/3.2-0018</t>
  </si>
  <si>
    <t>26.2-11/4.2-0003</t>
  </si>
  <si>
    <t>26.30.</t>
  </si>
  <si>
    <t>Включена протоколом ЦКК 18/26 от 04.05.2026</t>
  </si>
  <si>
    <t>282</t>
  </si>
  <si>
    <t>283</t>
  </si>
  <si>
    <t>26.2-11/3.2-0010</t>
  </si>
  <si>
    <t>Поставка трансформаторов напряжения 35 кВ</t>
  </si>
  <si>
    <t>Включена протоколом ЦКК 19/26 от 18.05.2026</t>
  </si>
  <si>
    <t>26.2-11/3.2-0019</t>
  </si>
  <si>
    <t>26.2-11/7.1-0001</t>
  </si>
  <si>
    <t>Оказание услуг по сбору, транспортированию, обработке, утилизации/обезвреживанию отходов (3-5 класса опасности) с объектов АО «Россети Сибирь Тываэнерго» по адресу: Республика Тыва, г. Кызыл, ул. Колхозная, дом 2Б</t>
  </si>
  <si>
    <t>20.13</t>
  </si>
  <si>
    <t>38.22.1</t>
  </si>
  <si>
    <t>26.2-11/7.1-0002</t>
  </si>
  <si>
    <t xml:space="preserve">Оказание услуг по подбору персонала </t>
  </si>
  <si>
    <t>78.10</t>
  </si>
  <si>
    <t>78.30.1</t>
  </si>
  <si>
    <t>26.2-11/7.1-0004</t>
  </si>
  <si>
    <t>Услуги по разработке рекомендаций, направленных на повышение надежности работы основного электротехнического оборудования и линий электропередачи со сниженными показателями технического состояния и на повышение качества подготовки к работе в отопительные сезоны 2026-2027 гг, 2027-2028 гг, 2028-2029 гг. АО "Россети Сибирь Тываэнерго"</t>
  </si>
  <si>
    <t>71.20.9</t>
  </si>
  <si>
    <t>Калькуляция стоимости услуг</t>
  </si>
  <si>
    <t>Запрос предложений в электронной форме</t>
  </si>
  <si>
    <t>у.е.</t>
  </si>
  <si>
    <t>2026-2029</t>
  </si>
  <si>
    <t>26.2-11/1.2-0004</t>
  </si>
  <si>
    <t>Поставка приборов измерения электрических величин, контроля и проверки электрооборудования</t>
  </si>
  <si>
    <t>Приобретение миллиомметра МИКО-7М, 1 шт.</t>
  </si>
  <si>
    <t>Q_11-4-1-26_ТЭ </t>
  </si>
  <si>
    <t>26.2-11/1.2-0006</t>
  </si>
  <si>
    <t>Поставка измерителя электрической емкости и тангенса угла диэлектрических потерь высоковольтный HFJS-8107G</t>
  </si>
  <si>
    <t>Приобретение прибора для измерения tg HFJS-8107G, 1 шт. </t>
  </si>
  <si>
    <t>Q_11-2-26_ТЭ </t>
  </si>
  <si>
    <t>26.2-11/1.2-0014</t>
  </si>
  <si>
    <t>Поставка силовых трансформаторов напряжением 6-20 кВ</t>
  </si>
  <si>
    <t>27.11.13.</t>
  </si>
  <si>
    <t>27.11.41.000</t>
  </si>
  <si>
    <t>Амортизация, льготное ТП</t>
  </si>
  <si>
    <t>Справочник цен</t>
  </si>
  <si>
    <t>Конкурс в электронной форме</t>
  </si>
  <si>
    <t xml:space="preserve">Реконструкция ТП 10/0,4 кВ №424 с заменой силового трансформатора ТМ  на ТМГ 1 МВА , г. Кызыл +КТП </t>
  </si>
  <si>
    <t>Q_17-1-26_ТЭ</t>
  </si>
  <si>
    <t>Замена ТСН на ПС Сут-Холь, ПС Суг-Бажы, ПС Элегест, ПС Бурен-Бай-Хаак, 0,214 МВА </t>
  </si>
  <si>
    <t>Q_17-3-26_ТЭ</t>
  </si>
  <si>
    <t xml:space="preserve">Строительство ТП 630кВА 0,63 МВА ф. 20 по жалобам потребителей, г. Кызыл </t>
  </si>
  <si>
    <t>Q_20_26_ТЭ</t>
  </si>
  <si>
    <t>Аггарта (ООО)</t>
  </si>
  <si>
    <t>Внесены изменения протоколом ЦКК 5/26 от 11.02.2026;
протоколом ЦКК 19/26 от 18.05.2026</t>
  </si>
  <si>
    <t>Внесены изменения протоколом ЦКК 19/26 от 18.05.2026</t>
  </si>
  <si>
    <t>Внесены изменения протоколом ЦКК 8/26 от 03.03.2026
Внесены изменения протоколом ЦКК 19/26 от 18.05.2026</t>
  </si>
  <si>
    <t>Внесены изменения протоколом ЦКК 5/26 от 11.02.2026; протоколом ЦКК 8/26 от 03.03.2026
Внесены изменения протоколом ЦКК 19/26 от 18.05.2026</t>
  </si>
  <si>
    <t>26.2-11/3.1-0002</t>
  </si>
  <si>
    <t>Оказание услуг по выполнению работ по ремонту двигателя 4НК1</t>
  </si>
  <si>
    <t>Включена протоколом ЦКК 20/26 от 20.05.2026</t>
  </si>
  <si>
    <t>26.2-11/3.2-0009</t>
  </si>
  <si>
    <t>25.11.23.115</t>
  </si>
  <si>
    <t>26.2-11/3.2-0012</t>
  </si>
  <si>
    <t>Поставка опор деревянных непропитанных для ВЛ 0,4-20 кВ</t>
  </si>
  <si>
    <t>02.20.11.141</t>
  </si>
  <si>
    <t>26.2-11/3.2-0013</t>
  </si>
  <si>
    <t>26.2-11/3.2-0015</t>
  </si>
  <si>
    <t>27.12;27.12</t>
  </si>
  <si>
    <t>27.12.21.000;27.12.10.140</t>
  </si>
  <si>
    <t>160;80</t>
  </si>
  <si>
    <t>26.2-11/3.2-0016</t>
  </si>
  <si>
    <t>26.2-11/3.2-0017</t>
  </si>
  <si>
    <t>Поставка ОПН-35 кВ, ОПН-110 кВ, ОПНН-110 кВ</t>
  </si>
  <si>
    <t>27.12.10.130</t>
  </si>
  <si>
    <t>26.2-11/7.2-0007</t>
  </si>
  <si>
    <t>УиРДУиС</t>
  </si>
  <si>
    <t>Поставка самонесущего изолированного провода (СИП) на напряжение до 35кВ</t>
  </si>
  <si>
    <t>27.32.</t>
  </si>
  <si>
    <t>закупка в электронном магазине</t>
  </si>
  <si>
    <t>26.2-11/7.2-0008</t>
  </si>
  <si>
    <t>УпРДУиС</t>
  </si>
  <si>
    <t>28.25.12.130</t>
  </si>
  <si>
    <t>Внесены изменения протоколом ЦКК 20/26 от 20.05.2026</t>
  </si>
  <si>
    <t>26.2-11/1.2-0013</t>
  </si>
  <si>
    <t>Поставка КТП столбового, мачтового типа</t>
  </si>
  <si>
    <t>льготное ТП</t>
  </si>
  <si>
    <t>26.2-11/1.2-0017</t>
  </si>
  <si>
    <t>26.2-11/7.1-0005</t>
  </si>
  <si>
    <t>5.7.3.22.</t>
  </si>
  <si>
    <t>АО «Россельхозбанк»</t>
  </si>
  <si>
    <t>Усл.ед</t>
  </si>
  <si>
    <t>Исключена протоколом ЦКК 20/26 от  20.05.2026</t>
  </si>
  <si>
    <t>284</t>
  </si>
  <si>
    <t>285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</si>
</sst>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8">
    <numFmt numFmtId="43" formatCode="_-* #,##0.00_-;\-* #,##0.00_-;_-* &quot;-&quot;??_-;_-@_-"/>
    <numFmt numFmtId="164" formatCode="General_)"/>
    <numFmt numFmtId="165" formatCode="0.0"/>
    <numFmt numFmtId="166" formatCode="_-* #,##0\ _р_._-;\-* #,##0\ _р_._-;_-* &quot;-&quot;\ _р_._-;_-@_-"/>
    <numFmt numFmtId="167" formatCode="_-* #,##0.00\ _р_._-;\-* #,##0.00\ _р_._-;_-* &quot;-&quot;??\ _р_._-;_-@_-"/>
    <numFmt numFmtId="168" formatCode="_-* #,##0.00\ _₽_-;\-* #,##0.00\ _₽_-;_-* &quot;-&quot;??\ _₽_-;_-@_-"/>
    <numFmt numFmtId="169" formatCode="_-* #,##0.00_р_._-;\-* #,##0.00_р_._-;_-* \-??_р_._-;_-@_-"/>
    <numFmt numFmtId="170" formatCode="_(* #,##0.00_);_(* \(#,##0.00\);_(* &quot;-&quot;??_);_(@_)"/>
    <numFmt numFmtId="171" formatCode="_-* #,##0.00_р_._-;\-* #,##0.00_р_._-;_-* &quot;-&quot;??_р_._-;_-@_-"/>
    <numFmt numFmtId="172" formatCode="#,##0.00000\ _₽"/>
    <numFmt numFmtId="173" formatCode="#,##0.000\ _₽"/>
    <numFmt numFmtId="174" formatCode="[$-419]mmmm\ yyyy;@"/>
    <numFmt numFmtId="175" formatCode="#,##0_ ;[Red]\-#,##0\ "/>
    <numFmt numFmtId="176" formatCode="[$-419]mmmm;@"/>
    <numFmt numFmtId="177" formatCode="#,##0\ _₽"/>
    <numFmt numFmtId="178" formatCode="#,##0.00;[White][=0]\ General;General"/>
    <numFmt numFmtId="179" formatCode="#,##0.00_р_."/>
    <numFmt numFmtId="180" formatCode="#,##0.00000&quot; &quot;_₽"/>
    <numFmt numFmtId="181" formatCode="0.000"/>
    <numFmt numFmtId="182" formatCode="_([$€-2]* #,##0.00_);_([$€-2]* \(#,##0.00\);_([$€-2]* &quot;-&quot;??_)"/>
    <numFmt numFmtId="183" formatCode="#,##0.00\ _₽"/>
    <numFmt numFmtId="184" formatCode="#,##0.000"/>
    <numFmt numFmtId="185" formatCode="#,##0.0000&quot; &quot;_₽"/>
    <numFmt numFmtId="186" formatCode="_-* #,##0.00000&quot; &quot;_₽_-;&quot;-&quot;* #,##0.00000&quot; &quot;_₽_-;_-* &quot;-&quot;??.000&quot; &quot;_₽_-;_-@_-"/>
    <numFmt numFmtId="187" formatCode="#,##0.000\ _₽;[Red]#,##0.000\ _₽"/>
    <numFmt numFmtId="188" formatCode="#,##0.00000"/>
    <numFmt numFmtId="189" formatCode="_-* #,##0.00000_р_._-;&quot;-&quot;* #,##0.00000_р_._-;_-* &quot;-&quot;??.000_р_._-;_-@_-"/>
    <numFmt numFmtId="190" formatCode="#,##0.000000"/>
  </numFmts>
  <fonts count="69" x14ac:knownFonts="1">
    <font>
      <sz val="11"/>
      <color theme="1"/>
      <name val="Calibri"/>
      <scheme val="minor"/>
    </font>
    <font>
      <sz val="10"/>
      <name val="Helv"/>
    </font>
    <font>
      <sz val="10"/>
      <name val="Arial Cyr"/>
    </font>
    <font>
      <sz val="12"/>
      <name val="Times New Roman"/>
      <family val="1"/>
      <charset val="204"/>
    </font>
    <font>
      <sz val="12"/>
      <color indexed="65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12"/>
      <color indexed="62"/>
      <name val="Times New Roman"/>
      <family val="1"/>
      <charset val="204"/>
    </font>
    <font>
      <b/>
      <sz val="12"/>
      <color indexed="63"/>
      <name val="Times New Roman"/>
      <family val="1"/>
      <charset val="204"/>
    </font>
    <font>
      <b/>
      <sz val="12"/>
      <color indexed="52"/>
      <name val="Times New Roman"/>
      <family val="1"/>
      <charset val="204"/>
    </font>
    <font>
      <u/>
      <sz val="10"/>
      <color indexed="4"/>
      <name val="Arial Cyr"/>
    </font>
    <font>
      <b/>
      <sz val="15"/>
      <color indexed="56"/>
      <name val="Times New Roman"/>
      <family val="1"/>
      <charset val="204"/>
    </font>
    <font>
      <b/>
      <sz val="13"/>
      <color indexed="56"/>
      <name val="Times New Roman"/>
      <family val="1"/>
      <charset val="204"/>
    </font>
    <font>
      <b/>
      <sz val="11"/>
      <color indexed="56"/>
      <name val="Times New Roman"/>
      <family val="1"/>
      <charset val="204"/>
    </font>
    <font>
      <b/>
      <sz val="9"/>
      <name val="Tahoma"/>
      <family val="2"/>
      <charset val="204"/>
    </font>
    <font>
      <b/>
      <sz val="10"/>
      <color indexed="4"/>
      <name val="Arial Cyr"/>
    </font>
    <font>
      <sz val="9"/>
      <name val="Tahoma"/>
      <family val="2"/>
      <charset val="204"/>
    </font>
    <font>
      <b/>
      <sz val="12"/>
      <name val="Times New Roman"/>
      <family val="1"/>
      <charset val="204"/>
    </font>
    <font>
      <b/>
      <sz val="12"/>
      <color indexed="65"/>
      <name val="Times New Roman"/>
      <family val="1"/>
      <charset val="204"/>
    </font>
    <font>
      <b/>
      <sz val="18"/>
      <color indexed="56"/>
      <name val="Cambria"/>
      <family val="1"/>
      <charset val="204"/>
    </font>
    <font>
      <sz val="12"/>
      <color indexed="60"/>
      <name val="Times New Roman"/>
      <family val="1"/>
      <charset val="204"/>
    </font>
    <font>
      <sz val="8"/>
      <name val="Arial Cyr"/>
    </font>
    <font>
      <sz val="12"/>
      <color indexed="20"/>
      <name val="Times New Roman"/>
      <family val="1"/>
      <charset val="204"/>
    </font>
    <font>
      <sz val="11"/>
      <name val="Times New Roman Cyr"/>
    </font>
    <font>
      <i/>
      <sz val="12"/>
      <color indexed="23"/>
      <name val="Times New Roman"/>
      <family val="1"/>
      <charset val="204"/>
    </font>
    <font>
      <sz val="12"/>
      <color indexed="52"/>
      <name val="Times New Roman"/>
      <family val="1"/>
      <charset val="204"/>
    </font>
    <font>
      <sz val="10"/>
      <color theme="1"/>
      <name val="Arial"/>
      <family val="2"/>
      <charset val="204"/>
    </font>
    <font>
      <sz val="12"/>
      <color indexed="2"/>
      <name val="Times New Roman"/>
      <family val="1"/>
      <charset val="204"/>
    </font>
    <font>
      <sz val="12"/>
      <color indexed="17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4"/>
      <color indexed="4"/>
      <name val="Times New Roman"/>
      <family val="1"/>
      <charset val="204"/>
    </font>
    <font>
      <b/>
      <sz val="16"/>
      <color indexed="2"/>
      <name val="Times New Roman"/>
      <family val="1"/>
      <charset val="204"/>
    </font>
    <font>
      <sz val="1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indexed="63"/>
      <name val="Times New Roman"/>
      <family val="1"/>
      <charset val="204"/>
    </font>
    <font>
      <sz val="11"/>
      <color theme="1"/>
      <name val="Arial Narrow"/>
      <family val="2"/>
      <charset val="204"/>
    </font>
    <font>
      <u/>
      <sz val="14"/>
      <color indexed="4"/>
      <name val="Arial Narrow"/>
      <family val="2"/>
      <charset val="204"/>
    </font>
    <font>
      <b/>
      <sz val="16"/>
      <color indexed="2"/>
      <name val="Arial Narrow"/>
      <family val="2"/>
      <charset val="204"/>
    </font>
    <font>
      <b/>
      <sz val="18"/>
      <color theme="1"/>
      <name val="Arial Narrow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Calibri"/>
      <family val="2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Arial Narrow"/>
      <family val="2"/>
      <charset val="204"/>
    </font>
    <font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1"/>
      <color indexed="64"/>
      <name val="Times New Roman"/>
      <family val="1"/>
      <charset val="204"/>
    </font>
    <font>
      <sz val="12"/>
      <color indexed="64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Arial Narrow"/>
      <family val="2"/>
      <charset val="204"/>
    </font>
    <font>
      <sz val="12"/>
      <name val="Times New Roman"/>
    </font>
    <font>
      <sz val="12"/>
      <color theme="1"/>
      <name val="Times New Roman"/>
    </font>
    <font>
      <sz val="11"/>
      <name val="Times New Roman"/>
    </font>
    <font>
      <sz val="11"/>
      <color theme="1"/>
      <name val="Arial Narrow"/>
    </font>
  </fonts>
  <fills count="43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3"/>
        <bgColor indexed="49"/>
      </patternFill>
    </fill>
    <fill>
      <patternFill patternType="solid">
        <fgColor indexed="51"/>
        <bgColor indexed="5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20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5"/>
        <bgColor indexed="26"/>
      </patternFill>
    </fill>
    <fill>
      <patternFill patternType="solid">
        <fgColor indexed="22"/>
        <bgColor indexed="31"/>
      </patternFill>
    </fill>
    <fill>
      <patternFill patternType="solid">
        <fgColor indexed="62"/>
        <bgColor indexed="56"/>
      </patternFill>
    </fill>
    <fill>
      <patternFill patternType="solid">
        <fgColor indexed="2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43"/>
      </patternFill>
    </fill>
    <fill>
      <patternFill patternType="solid">
        <fgColor indexed="26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5"/>
      </patternFill>
    </fill>
    <fill>
      <patternFill patternType="solid">
        <fgColor theme="0"/>
        <bgColor rgb="FF92D050"/>
      </patternFill>
    </fill>
    <fill>
      <patternFill patternType="solid">
        <fgColor theme="0"/>
        <bgColor rgb="FFFFC000"/>
      </patternFill>
    </fill>
    <fill>
      <patternFill patternType="solid">
        <fgColor theme="0"/>
        <bgColor indexed="2"/>
      </patternFill>
    </fill>
    <fill>
      <patternFill patternType="solid">
        <fgColor theme="0" tint="-0.34998626667073579"/>
        <bgColor theme="0" tint="-0.34998626667073579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B050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theme="0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79998168889431442"/>
        <bgColor indexed="5"/>
      </patternFill>
    </fill>
    <fill>
      <patternFill patternType="solid">
        <fgColor theme="8" tint="0.79998168889431442"/>
        <bgColor rgb="FFBFBFBF"/>
      </patternFill>
    </fill>
    <fill>
      <patternFill patternType="solid">
        <fgColor theme="8" tint="0.79998168889431442"/>
        <bgColor rgb="FFED7D31"/>
      </patternFill>
    </fill>
    <fill>
      <patternFill patternType="solid">
        <fgColor theme="8" tint="0.79998168889431442"/>
        <bgColor rgb="FFD9D9D9"/>
      </patternFill>
    </fill>
    <fill>
      <patternFill patternType="solid">
        <fgColor theme="8" tint="0.79998168889431442"/>
        <bgColor indexed="2"/>
      </patternFill>
    </fill>
  </fills>
  <borders count="54">
    <border>
      <left/>
      <right/>
      <top/>
      <bottom/>
      <diagonal/>
    </border>
    <border>
      <left style="hair">
        <color auto="1"/>
      </left>
      <right/>
      <top style="hair">
        <color auto="1"/>
      </top>
      <bottom style="hair">
        <color indexed="65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 style="thin">
        <color auto="1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theme="1"/>
      </right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auto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theme="1"/>
      </top>
      <bottom style="thin">
        <color auto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auto="1"/>
      </left>
      <right/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auto="1"/>
      </bottom>
      <diagonal/>
    </border>
    <border>
      <left style="thin">
        <color theme="1"/>
      </left>
      <right/>
      <top style="thin">
        <color theme="1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/>
      <right style="thin">
        <color theme="1"/>
      </right>
      <top style="thin">
        <color auto="1"/>
      </top>
      <bottom style="thin">
        <color auto="1"/>
      </bottom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auto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auto="1"/>
      </right>
      <top style="thin">
        <color theme="1"/>
      </top>
      <bottom/>
      <diagonal/>
    </border>
    <border>
      <left style="thin">
        <color auto="1"/>
      </left>
      <right/>
      <top style="thin">
        <color theme="1"/>
      </top>
      <bottom/>
      <diagonal/>
    </border>
    <border>
      <left/>
      <right style="thin">
        <color auto="1"/>
      </right>
      <top style="thin">
        <color theme="1"/>
      </top>
      <bottom/>
      <diagonal/>
    </border>
    <border>
      <left/>
      <right style="thin">
        <color theme="1"/>
      </right>
      <top style="thin">
        <color auto="1"/>
      </top>
      <bottom/>
      <diagonal/>
    </border>
  </borders>
  <cellStyleXfs count="177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3" fillId="2" borderId="0" applyNumberFormat="0" applyBorder="0" applyProtection="0"/>
    <xf numFmtId="0" fontId="3" fillId="3" borderId="0" applyNumberFormat="0" applyBorder="0" applyProtection="0"/>
    <xf numFmtId="0" fontId="3" fillId="4" borderId="0" applyNumberFormat="0" applyBorder="0" applyProtection="0"/>
    <xf numFmtId="0" fontId="3" fillId="5" borderId="0" applyNumberFormat="0" applyBorder="0" applyProtection="0"/>
    <xf numFmtId="0" fontId="3" fillId="6" borderId="0" applyNumberFormat="0" applyBorder="0" applyProtection="0"/>
    <xf numFmtId="0" fontId="3" fillId="7" borderId="0" applyNumberFormat="0" applyBorder="0" applyProtection="0"/>
    <xf numFmtId="0" fontId="3" fillId="8" borderId="0" applyNumberFormat="0" applyBorder="0" applyProtection="0"/>
    <xf numFmtId="0" fontId="3" fillId="9" borderId="0" applyNumberFormat="0" applyBorder="0" applyProtection="0"/>
    <xf numFmtId="0" fontId="3" fillId="10" borderId="0" applyNumberFormat="0" applyBorder="0" applyProtection="0"/>
    <xf numFmtId="0" fontId="3" fillId="5" borderId="0" applyNumberFormat="0" applyBorder="0" applyProtection="0"/>
    <xf numFmtId="0" fontId="3" fillId="8" borderId="0" applyNumberFormat="0" applyBorder="0" applyProtection="0"/>
    <xf numFmtId="0" fontId="3" fillId="11" borderId="0" applyNumberFormat="0" applyBorder="0" applyProtection="0"/>
    <xf numFmtId="0" fontId="4" fillId="12" borderId="0" applyNumberFormat="0" applyBorder="0" applyProtection="0"/>
    <xf numFmtId="0" fontId="4" fillId="9" borderId="0" applyNumberFormat="0" applyBorder="0" applyProtection="0"/>
    <xf numFmtId="0" fontId="4" fillId="10" borderId="0" applyNumberFormat="0" applyBorder="0" applyProtection="0"/>
    <xf numFmtId="0" fontId="4" fillId="13" borderId="0" applyNumberFormat="0" applyBorder="0" applyProtection="0"/>
    <xf numFmtId="0" fontId="4" fillId="14" borderId="0" applyNumberFormat="0" applyBorder="0" applyProtection="0"/>
    <xf numFmtId="0" fontId="4" fillId="15" borderId="0" applyNumberFormat="0" applyBorder="0" applyProtection="0"/>
    <xf numFmtId="0" fontId="5" fillId="0" borderId="0"/>
    <xf numFmtId="0" fontId="6" fillId="0" borderId="0"/>
    <xf numFmtId="0" fontId="6" fillId="16" borderId="0">
      <alignment horizontal="left" vertical="top"/>
    </xf>
    <xf numFmtId="0" fontId="7" fillId="17" borderId="0">
      <alignment horizontal="center" vertical="center"/>
    </xf>
    <xf numFmtId="0" fontId="4" fillId="18" borderId="0" applyNumberFormat="0" applyBorder="0" applyProtection="0"/>
    <xf numFmtId="0" fontId="4" fillId="19" borderId="0" applyNumberFormat="0" applyBorder="0" applyProtection="0"/>
    <xf numFmtId="0" fontId="4" fillId="20" borderId="0" applyNumberFormat="0" applyBorder="0" applyProtection="0"/>
    <xf numFmtId="0" fontId="4" fillId="13" borderId="0" applyNumberFormat="0" applyBorder="0" applyProtection="0"/>
    <xf numFmtId="0" fontId="4" fillId="14" borderId="0" applyNumberFormat="0" applyBorder="0" applyProtection="0"/>
    <xf numFmtId="0" fontId="4" fillId="21" borderId="0" applyNumberFormat="0" applyBorder="0" applyProtection="0"/>
    <xf numFmtId="164" fontId="2" fillId="0" borderId="1">
      <protection locked="0"/>
    </xf>
    <xf numFmtId="0" fontId="8" fillId="7" borderId="2" applyNumberFormat="0" applyProtection="0"/>
    <xf numFmtId="0" fontId="8" fillId="7" borderId="2" applyNumberFormat="0" applyProtection="0"/>
    <xf numFmtId="0" fontId="9" fillId="17" borderId="3" applyNumberFormat="0" applyProtection="0"/>
    <xf numFmtId="0" fontId="9" fillId="17" borderId="3" applyNumberFormat="0" applyProtection="0"/>
    <xf numFmtId="0" fontId="10" fillId="17" borderId="2" applyNumberFormat="0" applyProtection="0"/>
    <xf numFmtId="0" fontId="10" fillId="17" borderId="2" applyNumberFormat="0" applyProtection="0"/>
    <xf numFmtId="0" fontId="11" fillId="0" borderId="0" applyNumberFormat="0" applyFill="0" applyBorder="0" applyProtection="0">
      <alignment vertical="top"/>
      <protection locked="0"/>
    </xf>
    <xf numFmtId="0" fontId="12" fillId="0" borderId="4" applyNumberFormat="0" applyFill="0" applyProtection="0"/>
    <xf numFmtId="0" fontId="13" fillId="0" borderId="5" applyNumberFormat="0" applyFill="0" applyProtection="0"/>
    <xf numFmtId="0" fontId="14" fillId="0" borderId="6" applyNumberFormat="0" applyFill="0" applyProtection="0"/>
    <xf numFmtId="0" fontId="14" fillId="0" borderId="0" applyNumberFormat="0" applyFill="0" applyBorder="0" applyProtection="0"/>
    <xf numFmtId="0" fontId="15" fillId="0" borderId="0" applyBorder="0">
      <alignment horizontal="center" vertical="center" wrapText="1"/>
    </xf>
    <xf numFmtId="164" fontId="16" fillId="6" borderId="1"/>
    <xf numFmtId="4" fontId="17" fillId="22" borderId="0" applyBorder="0">
      <alignment horizontal="right"/>
    </xf>
    <xf numFmtId="0" fontId="18" fillId="0" borderId="7" applyNumberFormat="0" applyFill="0" applyProtection="0"/>
    <xf numFmtId="0" fontId="18" fillId="0" borderId="7" applyNumberFormat="0" applyFill="0" applyProtection="0"/>
    <xf numFmtId="0" fontId="19" fillId="23" borderId="8" applyNumberFormat="0" applyProtection="0"/>
    <xf numFmtId="0" fontId="20" fillId="0" borderId="0" applyNumberFormat="0" applyFill="0" applyBorder="0" applyProtection="0"/>
    <xf numFmtId="0" fontId="21" fillId="22" borderId="0" applyNumberFormat="0" applyBorder="0" applyProtection="0"/>
    <xf numFmtId="0" fontId="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2" fillId="0" borderId="0"/>
    <xf numFmtId="0" fontId="6" fillId="0" borderId="0">
      <alignment wrapText="1"/>
    </xf>
    <xf numFmtId="0" fontId="2" fillId="0" borderId="0"/>
    <xf numFmtId="0" fontId="42" fillId="0" borderId="0"/>
    <xf numFmtId="0" fontId="2" fillId="0" borderId="0"/>
    <xf numFmtId="0" fontId="2" fillId="0" borderId="0"/>
    <xf numFmtId="0" fontId="2" fillId="0" borderId="0"/>
    <xf numFmtId="0" fontId="6" fillId="0" borderId="0">
      <alignment wrapText="1"/>
    </xf>
    <xf numFmtId="0" fontId="6" fillId="0" borderId="0">
      <alignment wrapText="1"/>
    </xf>
    <xf numFmtId="0" fontId="6" fillId="0" borderId="0"/>
    <xf numFmtId="0" fontId="2" fillId="0" borderId="0"/>
    <xf numFmtId="0" fontId="6" fillId="0" borderId="0" applyNumberFormat="0" applyFont="0" applyFill="0" applyBorder="0" applyProtection="0">
      <alignment vertical="top"/>
    </xf>
    <xf numFmtId="0" fontId="6" fillId="0" borderId="0" applyNumberFormat="0" applyFont="0" applyFill="0" applyBorder="0" applyProtection="0">
      <alignment vertical="top"/>
    </xf>
    <xf numFmtId="0" fontId="4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2" fillId="0" borderId="0"/>
    <xf numFmtId="0" fontId="42" fillId="0" borderId="0"/>
    <xf numFmtId="0" fontId="2" fillId="0" borderId="0"/>
    <xf numFmtId="0" fontId="6" fillId="0" borderId="0"/>
    <xf numFmtId="0" fontId="6" fillId="0" borderId="0"/>
    <xf numFmtId="0" fontId="6" fillId="0" borderId="0"/>
    <xf numFmtId="0" fontId="22" fillId="0" borderId="0"/>
    <xf numFmtId="0" fontId="2" fillId="0" borderId="0"/>
    <xf numFmtId="0" fontId="5" fillId="0" borderId="0"/>
    <xf numFmtId="0" fontId="42" fillId="0" borderId="0"/>
    <xf numFmtId="0" fontId="42" fillId="0" borderId="0"/>
    <xf numFmtId="0" fontId="2" fillId="0" borderId="0"/>
    <xf numFmtId="0" fontId="23" fillId="3" borderId="0" applyNumberFormat="0" applyBorder="0" applyProtection="0"/>
    <xf numFmtId="165" fontId="24" fillId="24" borderId="9" applyNumberFormat="0" applyBorder="0">
      <alignment vertical="center"/>
      <protection locked="0"/>
    </xf>
    <xf numFmtId="0" fontId="25" fillId="0" borderId="0" applyNumberFormat="0" applyFill="0" applyBorder="0" applyProtection="0"/>
    <xf numFmtId="0" fontId="2" fillId="25" borderId="10" applyNumberFormat="0" applyProtection="0"/>
    <xf numFmtId="0" fontId="2" fillId="25" borderId="10" applyNumberFormat="0" applyProtection="0"/>
    <xf numFmtId="9" fontId="2" fillId="0" borderId="0" applyFill="0" applyBorder="0" applyProtection="0"/>
    <xf numFmtId="9" fontId="2" fillId="0" borderId="0" applyFont="0" applyFill="0" applyBorder="0" applyProtection="0"/>
    <xf numFmtId="9" fontId="2" fillId="0" borderId="0" applyFont="0" applyFill="0" applyBorder="0" applyProtection="0"/>
    <xf numFmtId="9" fontId="2" fillId="0" borderId="0" applyFill="0" applyBorder="0" applyProtection="0"/>
    <xf numFmtId="9" fontId="2" fillId="0" borderId="0" applyFont="0" applyFill="0" applyBorder="0" applyProtection="0"/>
    <xf numFmtId="9" fontId="2" fillId="0" borderId="0" applyFill="0" applyBorder="0" applyProtection="0"/>
    <xf numFmtId="9" fontId="2" fillId="0" borderId="0" applyFill="0" applyBorder="0" applyProtection="0"/>
    <xf numFmtId="9" fontId="2" fillId="0" borderId="0" applyFill="0" applyBorder="0" applyProtection="0"/>
    <xf numFmtId="9" fontId="22" fillId="0" borderId="0" applyFont="0" applyFill="0" applyBorder="0" applyProtection="0"/>
    <xf numFmtId="9" fontId="2" fillId="0" borderId="0" applyFill="0" applyBorder="0" applyProtection="0"/>
    <xf numFmtId="9" fontId="2" fillId="0" borderId="0" applyFill="0" applyBorder="0" applyProtection="0"/>
    <xf numFmtId="9" fontId="2" fillId="0" borderId="0" applyFont="0" applyFill="0" applyBorder="0" applyProtection="0"/>
    <xf numFmtId="9" fontId="2" fillId="0" borderId="0" applyFill="0" applyBorder="0" applyProtection="0"/>
    <xf numFmtId="9" fontId="2" fillId="0" borderId="0" applyFill="0" applyBorder="0" applyProtection="0"/>
    <xf numFmtId="9" fontId="2" fillId="0" borderId="0" applyFill="0" applyBorder="0" applyProtection="0"/>
    <xf numFmtId="9" fontId="2" fillId="0" borderId="0" applyFill="0" applyBorder="0" applyProtection="0"/>
    <xf numFmtId="9" fontId="2" fillId="0" borderId="0" applyFill="0" applyBorder="0" applyProtection="0"/>
    <xf numFmtId="9" fontId="2" fillId="0" borderId="0" applyFill="0" applyBorder="0" applyProtection="0"/>
    <xf numFmtId="9" fontId="2" fillId="0" borderId="0" applyFill="0" applyBorder="0" applyProtection="0"/>
    <xf numFmtId="9" fontId="2" fillId="0" borderId="0" applyFill="0" applyBorder="0" applyProtection="0"/>
    <xf numFmtId="9" fontId="2" fillId="0" borderId="0" applyFill="0" applyBorder="0" applyProtection="0"/>
    <xf numFmtId="9" fontId="2" fillId="0" borderId="0" applyFill="0" applyBorder="0" applyProtection="0"/>
    <xf numFmtId="9" fontId="2" fillId="0" borderId="0" applyFill="0" applyBorder="0" applyProtection="0"/>
    <xf numFmtId="9" fontId="2" fillId="0" borderId="0" applyFill="0" applyBorder="0" applyProtection="0"/>
    <xf numFmtId="9" fontId="2" fillId="0" borderId="0" applyFill="0" applyBorder="0" applyProtection="0"/>
    <xf numFmtId="9" fontId="2" fillId="0" borderId="0" applyFill="0" applyBorder="0" applyProtection="0"/>
    <xf numFmtId="9" fontId="2" fillId="0" borderId="0" applyFill="0" applyBorder="0" applyProtection="0"/>
    <xf numFmtId="0" fontId="26" fillId="0" borderId="11" applyNumberFormat="0" applyFill="0" applyProtection="0"/>
    <xf numFmtId="0" fontId="27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28" fillId="0" borderId="0" applyNumberFormat="0" applyFill="0" applyBorder="0" applyProtection="0"/>
    <xf numFmtId="166" fontId="2" fillId="0" borderId="0" applyFont="0" applyFill="0" applyBorder="0" applyProtection="0"/>
    <xf numFmtId="167" fontId="2" fillId="0" borderId="0" applyFont="0" applyFill="0" applyBorder="0" applyProtection="0"/>
    <xf numFmtId="168" fontId="42" fillId="0" borderId="0" applyFont="0" applyFill="0" applyBorder="0" applyProtection="0"/>
    <xf numFmtId="169" fontId="2" fillId="0" borderId="0" applyFill="0" applyBorder="0" applyProtection="0"/>
    <xf numFmtId="170" fontId="2" fillId="0" borderId="0" applyFont="0" applyFill="0" applyBorder="0" applyProtection="0"/>
    <xf numFmtId="43" fontId="2" fillId="0" borderId="0" applyFont="0" applyFill="0" applyBorder="0" applyProtection="0"/>
    <xf numFmtId="169" fontId="2" fillId="0" borderId="0" applyFill="0" applyBorder="0" applyProtection="0"/>
    <xf numFmtId="170" fontId="2" fillId="0" borderId="0" applyFont="0" applyFill="0" applyBorder="0" applyProtection="0"/>
    <xf numFmtId="43" fontId="2" fillId="0" borderId="0" applyFont="0" applyFill="0" applyBorder="0" applyProtection="0"/>
    <xf numFmtId="169" fontId="2" fillId="0" borderId="0" applyFill="0" applyBorder="0" applyProtection="0"/>
    <xf numFmtId="169" fontId="2" fillId="0" borderId="0" applyFill="0" applyBorder="0" applyProtection="0"/>
    <xf numFmtId="169" fontId="2" fillId="0" borderId="0" applyFill="0" applyBorder="0" applyProtection="0"/>
    <xf numFmtId="169" fontId="2" fillId="0" borderId="0" applyFill="0" applyBorder="0" applyProtection="0"/>
    <xf numFmtId="170" fontId="2" fillId="0" borderId="0" applyFont="0" applyFill="0" applyBorder="0" applyProtection="0"/>
    <xf numFmtId="43" fontId="2" fillId="0" borderId="0" applyFont="0" applyFill="0" applyBorder="0" applyProtection="0"/>
    <xf numFmtId="170" fontId="2" fillId="0" borderId="0" applyFont="0" applyFill="0" applyBorder="0" applyProtection="0"/>
    <xf numFmtId="43" fontId="2" fillId="0" borderId="0" applyFont="0" applyFill="0" applyBorder="0" applyProtection="0"/>
    <xf numFmtId="171" fontId="42" fillId="0" borderId="0" applyFont="0" applyFill="0" applyBorder="0" applyProtection="0"/>
    <xf numFmtId="169" fontId="2" fillId="0" borderId="0" applyFill="0" applyBorder="0" applyProtection="0"/>
    <xf numFmtId="169" fontId="2" fillId="0" borderId="0" applyFill="0" applyBorder="0" applyProtection="0"/>
    <xf numFmtId="170" fontId="2" fillId="0" borderId="0" applyFont="0" applyFill="0" applyBorder="0" applyProtection="0"/>
    <xf numFmtId="43" fontId="2" fillId="0" borderId="0" applyFont="0" applyFill="0" applyBorder="0" applyProtection="0"/>
    <xf numFmtId="169" fontId="2" fillId="0" borderId="0" applyFill="0" applyBorder="0" applyProtection="0"/>
    <xf numFmtId="171" fontId="2" fillId="0" borderId="0" applyFont="0" applyFill="0" applyBorder="0" applyProtection="0"/>
    <xf numFmtId="169" fontId="2" fillId="0" borderId="0" applyFill="0" applyBorder="0" applyProtection="0"/>
    <xf numFmtId="169" fontId="2" fillId="0" borderId="0" applyFill="0" applyBorder="0" applyProtection="0"/>
    <xf numFmtId="169" fontId="2" fillId="0" borderId="0" applyFill="0" applyBorder="0" applyProtection="0"/>
    <xf numFmtId="169" fontId="2" fillId="0" borderId="0" applyFill="0" applyBorder="0" applyProtection="0"/>
    <xf numFmtId="169" fontId="2" fillId="0" borderId="0" applyFill="0" applyBorder="0" applyProtection="0"/>
    <xf numFmtId="169" fontId="2" fillId="0" borderId="0" applyFill="0" applyBorder="0" applyProtection="0"/>
    <xf numFmtId="169" fontId="2" fillId="0" borderId="0" applyFill="0" applyBorder="0" applyProtection="0"/>
    <xf numFmtId="169" fontId="2" fillId="0" borderId="0" applyFill="0" applyBorder="0" applyProtection="0"/>
    <xf numFmtId="169" fontId="2" fillId="0" borderId="0" applyFill="0" applyBorder="0" applyProtection="0"/>
    <xf numFmtId="169" fontId="2" fillId="0" borderId="0" applyFill="0" applyBorder="0" applyProtection="0"/>
    <xf numFmtId="169" fontId="2" fillId="0" borderId="0" applyFill="0" applyBorder="0" applyProtection="0"/>
    <xf numFmtId="169" fontId="2" fillId="0" borderId="0" applyFill="0" applyBorder="0" applyProtection="0"/>
    <xf numFmtId="169" fontId="2" fillId="0" borderId="0" applyFill="0" applyBorder="0" applyProtection="0"/>
    <xf numFmtId="169" fontId="2" fillId="0" borderId="0" applyFill="0" applyBorder="0" applyProtection="0"/>
    <xf numFmtId="0" fontId="29" fillId="4" borderId="0" applyNumberFormat="0" applyBorder="0" applyProtection="0"/>
  </cellStyleXfs>
  <cellXfs count="1624">
    <xf numFmtId="0" fontId="0" fillId="0" borderId="0" xfId="0"/>
    <xf numFmtId="0" fontId="30" fillId="0" borderId="0" xfId="0" applyFont="1"/>
    <xf numFmtId="0" fontId="30" fillId="26" borderId="0" xfId="0" applyFont="1" applyFill="1"/>
    <xf numFmtId="0" fontId="30" fillId="0" borderId="0" xfId="0" applyFont="1" applyAlignment="1">
      <alignment horizontal="center" vertical="center"/>
    </xf>
    <xf numFmtId="172" fontId="30" fillId="0" borderId="0" xfId="0" applyNumberFormat="1" applyFont="1"/>
    <xf numFmtId="0" fontId="30" fillId="0" borderId="0" xfId="0" applyFont="1" applyAlignment="1">
      <alignment horizontal="center" vertical="center" wrapText="1"/>
    </xf>
    <xf numFmtId="0" fontId="31" fillId="0" borderId="0" xfId="49" applyFont="1" applyAlignment="1" applyProtection="1"/>
    <xf numFmtId="173" fontId="33" fillId="0" borderId="12" xfId="96" applyNumberFormat="1" applyFont="1" applyBorder="1" applyAlignment="1" applyProtection="1">
      <alignment horizontal="center" vertical="center" wrapText="1"/>
      <protection locked="0"/>
    </xf>
    <xf numFmtId="172" fontId="33" fillId="0" borderId="12" xfId="96" applyNumberFormat="1" applyFont="1" applyBorder="1" applyAlignment="1" applyProtection="1">
      <alignment horizontal="center" vertical="center" wrapText="1"/>
      <protection locked="0"/>
    </xf>
    <xf numFmtId="0" fontId="34" fillId="0" borderId="0" xfId="0" applyFont="1"/>
    <xf numFmtId="0" fontId="34" fillId="0" borderId="0" xfId="0" applyFont="1" applyAlignment="1">
      <alignment vertical="center"/>
    </xf>
    <xf numFmtId="0" fontId="34" fillId="26" borderId="0" xfId="0" applyFont="1" applyFill="1" applyAlignment="1">
      <alignment vertical="center"/>
    </xf>
    <xf numFmtId="0" fontId="35" fillId="26" borderId="0" xfId="0" applyFont="1" applyFill="1" applyAlignment="1">
      <alignment vertical="center"/>
    </xf>
    <xf numFmtId="172" fontId="3" fillId="26" borderId="13" xfId="96" applyNumberFormat="1" applyFont="1" applyFill="1" applyBorder="1" applyAlignment="1" applyProtection="1">
      <alignment horizontal="center" vertical="center" wrapText="1"/>
      <protection locked="0"/>
    </xf>
    <xf numFmtId="49" fontId="3" fillId="26" borderId="25" xfId="96" applyNumberFormat="1" applyFont="1" applyFill="1" applyBorder="1" applyAlignment="1" applyProtection="1">
      <alignment horizontal="center" vertical="center" wrapText="1"/>
      <protection locked="0"/>
    </xf>
    <xf numFmtId="172" fontId="3" fillId="26" borderId="25" xfId="96" applyNumberFormat="1" applyFont="1" applyFill="1" applyBorder="1" applyAlignment="1" applyProtection="1">
      <alignment horizontal="center" vertical="center" wrapText="1"/>
      <protection locked="0"/>
    </xf>
    <xf numFmtId="177" fontId="3" fillId="26" borderId="12" xfId="96" applyNumberFormat="1" applyFont="1" applyFill="1" applyBorder="1" applyAlignment="1" applyProtection="1">
      <alignment horizontal="center" vertical="center" wrapText="1"/>
      <protection locked="0"/>
    </xf>
    <xf numFmtId="49" fontId="3" fillId="26" borderId="12" xfId="96" applyNumberFormat="1" applyFont="1" applyFill="1" applyBorder="1" applyAlignment="1" applyProtection="1">
      <alignment horizontal="center" vertical="center" wrapText="1"/>
      <protection locked="0"/>
    </xf>
    <xf numFmtId="0" fontId="35" fillId="26" borderId="0" xfId="0" applyFont="1" applyFill="1"/>
    <xf numFmtId="1" fontId="3" fillId="26" borderId="12" xfId="96" applyNumberFormat="1" applyFont="1" applyFill="1" applyBorder="1" applyAlignment="1" applyProtection="1">
      <alignment horizontal="center" vertical="center" wrapText="1"/>
      <protection locked="0"/>
    </xf>
    <xf numFmtId="0" fontId="35" fillId="26" borderId="12" xfId="0" applyFont="1" applyFill="1" applyBorder="1" applyAlignment="1" applyProtection="1">
      <alignment horizontal="center" vertical="center" wrapText="1"/>
      <protection locked="0"/>
    </xf>
    <xf numFmtId="0" fontId="3" fillId="26" borderId="12" xfId="0" applyFont="1" applyFill="1" applyBorder="1" applyAlignment="1">
      <alignment horizontal="center" vertical="center" wrapText="1"/>
    </xf>
    <xf numFmtId="49" fontId="3" fillId="26" borderId="12" xfId="0" applyNumberFormat="1" applyFont="1" applyFill="1" applyBorder="1" applyAlignment="1">
      <alignment horizontal="center" vertical="center" wrapText="1"/>
    </xf>
    <xf numFmtId="0" fontId="3" fillId="26" borderId="12" xfId="0" applyFont="1" applyFill="1" applyBorder="1" applyAlignment="1" applyProtection="1">
      <alignment horizontal="center" vertical="center"/>
      <protection locked="0"/>
    </xf>
    <xf numFmtId="0" fontId="3" fillId="26" borderId="12" xfId="0" applyFont="1" applyFill="1" applyBorder="1" applyAlignment="1" applyProtection="1">
      <alignment horizontal="center" vertical="center" wrapText="1"/>
      <protection locked="0"/>
    </xf>
    <xf numFmtId="172" fontId="3" fillId="26" borderId="12" xfId="96" applyNumberFormat="1" applyFont="1" applyFill="1" applyBorder="1" applyAlignment="1" applyProtection="1">
      <alignment horizontal="center" vertical="center" wrapText="1"/>
      <protection locked="0"/>
    </xf>
    <xf numFmtId="14" fontId="3" fillId="26" borderId="12" xfId="96" applyNumberFormat="1" applyFont="1" applyFill="1" applyBorder="1" applyAlignment="1" applyProtection="1">
      <alignment horizontal="center" vertical="center" wrapText="1"/>
      <protection locked="0"/>
    </xf>
    <xf numFmtId="14" fontId="3" fillId="26" borderId="12" xfId="0" applyNumberFormat="1" applyFont="1" applyFill="1" applyBorder="1" applyAlignment="1" applyProtection="1">
      <alignment horizontal="center" vertical="center" wrapText="1"/>
      <protection locked="0"/>
    </xf>
    <xf numFmtId="0" fontId="3" fillId="26" borderId="23" xfId="0" applyFont="1" applyFill="1" applyBorder="1" applyAlignment="1">
      <alignment horizontal="center" vertical="center" wrapText="1"/>
    </xf>
    <xf numFmtId="1" fontId="3" fillId="0" borderId="12" xfId="96" applyNumberFormat="1" applyFont="1" applyBorder="1" applyAlignment="1" applyProtection="1">
      <alignment horizontal="center" vertical="center" wrapText="1"/>
      <protection locked="0"/>
    </xf>
    <xf numFmtId="0" fontId="3" fillId="0" borderId="12" xfId="0" applyFont="1" applyBorder="1" applyAlignment="1">
      <alignment horizontal="center" vertical="center" wrapText="1"/>
    </xf>
    <xf numFmtId="14" fontId="3" fillId="0" borderId="12" xfId="0" applyNumberFormat="1" applyFont="1" applyBorder="1" applyAlignment="1" applyProtection="1">
      <alignment horizontal="center" vertical="center" wrapText="1"/>
      <protection locked="0"/>
    </xf>
    <xf numFmtId="0" fontId="3" fillId="0" borderId="12" xfId="0" applyFont="1" applyBorder="1" applyAlignment="1" applyProtection="1">
      <alignment horizontal="center" vertical="center" wrapText="1"/>
      <protection locked="0"/>
    </xf>
    <xf numFmtId="178" fontId="3" fillId="26" borderId="13" xfId="0" applyNumberFormat="1" applyFont="1" applyFill="1" applyBorder="1" applyAlignment="1" applyProtection="1">
      <alignment horizontal="center" vertical="center" wrapText="1" shrinkToFit="1"/>
    </xf>
    <xf numFmtId="168" fontId="3" fillId="26" borderId="12" xfId="140" applyNumberFormat="1" applyFont="1" applyFill="1" applyBorder="1" applyAlignment="1" applyProtection="1">
      <alignment horizontal="center" vertical="center"/>
      <protection locked="0"/>
    </xf>
    <xf numFmtId="4" fontId="3" fillId="26" borderId="12" xfId="140" applyNumberFormat="1" applyFont="1" applyFill="1" applyBorder="1" applyAlignment="1" applyProtection="1">
      <alignment horizontal="center" vertical="center"/>
      <protection locked="0"/>
    </xf>
    <xf numFmtId="0" fontId="35" fillId="0" borderId="0" xfId="0" applyFont="1" applyAlignment="1">
      <alignment horizontal="center" vertical="center"/>
    </xf>
    <xf numFmtId="49" fontId="3" fillId="26" borderId="12" xfId="0" applyNumberFormat="1" applyFont="1" applyFill="1" applyBorder="1" applyAlignment="1" applyProtection="1">
      <alignment horizontal="center" vertical="center"/>
      <protection locked="0"/>
    </xf>
    <xf numFmtId="0" fontId="3" fillId="26" borderId="12" xfId="0" applyFont="1" applyFill="1" applyBorder="1" applyAlignment="1" applyProtection="1">
      <alignment horizontal="center" vertical="center" wrapText="1"/>
    </xf>
    <xf numFmtId="14" fontId="3" fillId="0" borderId="12" xfId="79" applyNumberFormat="1" applyFont="1" applyBorder="1" applyAlignment="1">
      <alignment horizontal="center" vertical="center" wrapText="1"/>
    </xf>
    <xf numFmtId="0" fontId="35" fillId="0" borderId="12" xfId="0" applyFont="1" applyBorder="1" applyAlignment="1" applyProtection="1">
      <alignment horizontal="center" vertical="center" wrapText="1"/>
      <protection locked="0"/>
    </xf>
    <xf numFmtId="49" fontId="3" fillId="26" borderId="25" xfId="0" applyNumberFormat="1" applyFont="1" applyFill="1" applyBorder="1" applyAlignment="1">
      <alignment horizontal="center" vertical="center" wrapText="1"/>
    </xf>
    <xf numFmtId="49" fontId="3" fillId="26" borderId="0" xfId="96" applyNumberFormat="1" applyFont="1" applyFill="1" applyAlignment="1" applyProtection="1">
      <alignment horizontal="center" vertical="center" wrapText="1"/>
      <protection locked="0"/>
    </xf>
    <xf numFmtId="0" fontId="35" fillId="26" borderId="12" xfId="0" applyFont="1" applyFill="1" applyBorder="1" applyAlignment="1">
      <alignment horizontal="center" vertical="center"/>
    </xf>
    <xf numFmtId="49" fontId="3" fillId="26" borderId="12" xfId="0" applyNumberFormat="1" applyFont="1" applyFill="1" applyBorder="1" applyAlignment="1" applyProtection="1">
      <alignment horizontal="center" vertical="center" wrapText="1"/>
      <protection locked="0"/>
    </xf>
    <xf numFmtId="49" fontId="3" fillId="26" borderId="13" xfId="0" applyNumberFormat="1" applyFont="1" applyFill="1" applyBorder="1" applyAlignment="1">
      <alignment horizontal="center" vertical="center" wrapText="1"/>
    </xf>
    <xf numFmtId="49" fontId="35" fillId="26" borderId="12" xfId="0" applyNumberFormat="1" applyFont="1" applyFill="1" applyBorder="1" applyAlignment="1">
      <alignment horizontal="center" vertical="center" wrapText="1"/>
    </xf>
    <xf numFmtId="49" fontId="35" fillId="26" borderId="19" xfId="0" applyNumberFormat="1" applyFont="1" applyFill="1" applyBorder="1" applyAlignment="1">
      <alignment horizontal="center" vertical="center" wrapText="1"/>
    </xf>
    <xf numFmtId="172" fontId="35" fillId="26" borderId="12" xfId="0" applyNumberFormat="1" applyFont="1" applyFill="1" applyBorder="1" applyAlignment="1" applyProtection="1">
      <alignment horizontal="center" vertical="center" wrapText="1"/>
      <protection hidden="1"/>
    </xf>
    <xf numFmtId="0" fontId="3" fillId="26" borderId="13" xfId="0" applyFont="1" applyFill="1" applyBorder="1" applyAlignment="1">
      <alignment horizontal="center" vertical="center" wrapText="1"/>
    </xf>
    <xf numFmtId="0" fontId="3" fillId="26" borderId="0" xfId="0" applyFont="1" applyFill="1" applyAlignment="1" applyProtection="1">
      <alignment horizontal="center" vertical="center" wrapText="1"/>
      <protection locked="0"/>
    </xf>
    <xf numFmtId="0" fontId="35" fillId="26" borderId="12" xfId="0" applyFont="1" applyFill="1" applyBorder="1" applyAlignment="1">
      <alignment horizontal="center" vertical="center" wrapText="1"/>
    </xf>
    <xf numFmtId="178" fontId="35" fillId="26" borderId="12" xfId="0" applyNumberFormat="1" applyFont="1" applyFill="1" applyBorder="1" applyAlignment="1" applyProtection="1">
      <alignment horizontal="center" vertical="center" wrapText="1" shrinkToFit="1"/>
    </xf>
    <xf numFmtId="168" fontId="35" fillId="26" borderId="12" xfId="140" applyNumberFormat="1" applyFont="1" applyFill="1" applyBorder="1" applyAlignment="1" applyProtection="1">
      <alignment horizontal="center" vertical="center"/>
    </xf>
    <xf numFmtId="0" fontId="35" fillId="0" borderId="14" xfId="0" applyFont="1" applyBorder="1" applyAlignment="1" applyProtection="1">
      <alignment horizontal="center" vertical="center" wrapText="1"/>
      <protection locked="0"/>
    </xf>
    <xf numFmtId="1" fontId="3" fillId="26" borderId="13" xfId="96" applyNumberFormat="1" applyFont="1" applyFill="1" applyBorder="1" applyAlignment="1" applyProtection="1">
      <alignment horizontal="center" vertical="center" wrapText="1"/>
      <protection locked="0"/>
    </xf>
    <xf numFmtId="172" fontId="35" fillId="26" borderId="13" xfId="0" applyNumberFormat="1" applyFont="1" applyFill="1" applyBorder="1" applyAlignment="1" applyProtection="1">
      <alignment horizontal="center" vertical="center" wrapText="1"/>
      <protection hidden="1"/>
    </xf>
    <xf numFmtId="0" fontId="35" fillId="26" borderId="13" xfId="0" applyFont="1" applyFill="1" applyBorder="1" applyAlignment="1" applyProtection="1">
      <alignment horizontal="center" vertical="center" wrapText="1"/>
      <protection locked="0"/>
    </xf>
    <xf numFmtId="14" fontId="3" fillId="26" borderId="13" xfId="96" applyNumberFormat="1" applyFont="1" applyFill="1" applyBorder="1" applyAlignment="1" applyProtection="1">
      <alignment horizontal="center" vertical="center" wrapText="1"/>
      <protection locked="0"/>
    </xf>
    <xf numFmtId="0" fontId="3" fillId="26" borderId="13" xfId="0" applyFont="1" applyFill="1" applyBorder="1" applyAlignment="1" applyProtection="1">
      <alignment horizontal="center" vertical="center" wrapText="1"/>
      <protection locked="0"/>
    </xf>
    <xf numFmtId="0" fontId="3" fillId="26" borderId="18" xfId="0" applyFont="1" applyFill="1" applyBorder="1" applyAlignment="1">
      <alignment horizontal="center" vertical="center" wrapText="1"/>
    </xf>
    <xf numFmtId="0" fontId="35" fillId="26" borderId="0" xfId="0" applyFont="1" applyFill="1" applyAlignment="1">
      <alignment horizontal="center" vertical="center" wrapText="1"/>
    </xf>
    <xf numFmtId="0" fontId="3" fillId="26" borderId="0" xfId="0" applyFont="1" applyFill="1" applyAlignment="1">
      <alignment horizontal="center" vertical="center" wrapText="1"/>
    </xf>
    <xf numFmtId="0" fontId="3" fillId="26" borderId="26" xfId="0" applyFont="1" applyFill="1" applyBorder="1" applyAlignment="1" applyProtection="1">
      <alignment horizontal="center" vertical="center" wrapText="1"/>
      <protection locked="0"/>
    </xf>
    <xf numFmtId="0" fontId="35" fillId="0" borderId="0" xfId="0" applyFont="1" applyAlignment="1" applyProtection="1">
      <alignment horizontal="center" vertical="center" wrapText="1"/>
      <protection locked="0"/>
    </xf>
    <xf numFmtId="14" fontId="35" fillId="0" borderId="12" xfId="0" applyNumberFormat="1" applyFont="1" applyBorder="1" applyAlignment="1" applyProtection="1">
      <alignment horizontal="center" vertical="center" wrapText="1"/>
      <protection locked="0"/>
    </xf>
    <xf numFmtId="0" fontId="35" fillId="0" borderId="15" xfId="0" applyFont="1" applyBorder="1" applyAlignment="1" applyProtection="1">
      <alignment horizontal="center" vertical="center" wrapText="1"/>
      <protection locked="0"/>
    </xf>
    <xf numFmtId="0" fontId="3" fillId="26" borderId="0" xfId="0" applyFont="1" applyFill="1" applyAlignment="1" applyProtection="1">
      <alignment horizontal="center" vertical="center" wrapText="1"/>
    </xf>
    <xf numFmtId="1" fontId="3" fillId="26" borderId="26" xfId="96" applyNumberFormat="1" applyFont="1" applyFill="1" applyBorder="1" applyAlignment="1" applyProtection="1">
      <alignment horizontal="center" vertical="center" wrapText="1"/>
      <protection locked="0"/>
    </xf>
    <xf numFmtId="14" fontId="35" fillId="26" borderId="13" xfId="0" applyNumberFormat="1" applyFont="1" applyFill="1" applyBorder="1" applyAlignment="1" applyProtection="1">
      <alignment horizontal="center" vertical="center" wrapText="1"/>
      <protection locked="0"/>
    </xf>
    <xf numFmtId="0" fontId="35" fillId="26" borderId="0" xfId="0" applyFont="1" applyFill="1" applyAlignment="1" applyProtection="1">
      <alignment horizontal="center" vertical="center" wrapText="1"/>
      <protection locked="0"/>
    </xf>
    <xf numFmtId="14" fontId="3" fillId="26" borderId="13" xfId="0" applyNumberFormat="1" applyFont="1" applyFill="1" applyBorder="1" applyAlignment="1" applyProtection="1">
      <alignment horizontal="center" vertical="center" wrapText="1"/>
      <protection locked="0"/>
    </xf>
    <xf numFmtId="172" fontId="35" fillId="0" borderId="12" xfId="0" applyNumberFormat="1" applyFont="1" applyBorder="1" applyAlignment="1" applyProtection="1">
      <alignment horizontal="center" vertical="center" wrapText="1"/>
      <protection locked="0"/>
    </xf>
    <xf numFmtId="0" fontId="35" fillId="26" borderId="15" xfId="0" applyFont="1" applyFill="1" applyBorder="1" applyAlignment="1" applyProtection="1">
      <alignment horizontal="center" vertical="center" wrapText="1"/>
      <protection locked="0"/>
    </xf>
    <xf numFmtId="0" fontId="3" fillId="26" borderId="14" xfId="0" applyFont="1" applyFill="1" applyBorder="1" applyAlignment="1" applyProtection="1">
      <alignment horizontal="center" vertical="center" wrapText="1"/>
      <protection locked="0"/>
    </xf>
    <xf numFmtId="0" fontId="35" fillId="26" borderId="19" xfId="0" applyFont="1" applyFill="1" applyBorder="1" applyAlignment="1" applyProtection="1">
      <alignment horizontal="center" vertical="center" wrapText="1"/>
      <protection locked="0"/>
    </xf>
    <xf numFmtId="0" fontId="3" fillId="26" borderId="12" xfId="0" applyFont="1" applyFill="1" applyBorder="1" applyAlignment="1">
      <alignment horizontal="center" vertical="center"/>
    </xf>
    <xf numFmtId="0" fontId="3" fillId="26" borderId="19" xfId="0" applyFont="1" applyFill="1" applyBorder="1" applyAlignment="1" applyProtection="1">
      <alignment horizontal="center" vertical="center" wrapText="1"/>
      <protection locked="0"/>
    </xf>
    <xf numFmtId="172" fontId="3" fillId="0" borderId="12" xfId="96" applyNumberFormat="1" applyFont="1" applyBorder="1" applyAlignment="1" applyProtection="1">
      <alignment horizontal="center" vertical="center" wrapText="1"/>
      <protection locked="0"/>
    </xf>
    <xf numFmtId="1" fontId="35" fillId="26" borderId="12" xfId="96" applyNumberFormat="1" applyFont="1" applyFill="1" applyBorder="1" applyAlignment="1" applyProtection="1">
      <alignment horizontal="center" vertical="center" wrapText="1"/>
      <protection locked="0"/>
    </xf>
    <xf numFmtId="172" fontId="35" fillId="0" borderId="12" xfId="0" applyNumberFormat="1" applyFont="1" applyBorder="1" applyAlignment="1" applyProtection="1">
      <alignment horizontal="center" vertical="center" wrapText="1"/>
      <protection hidden="1"/>
    </xf>
    <xf numFmtId="174" fontId="35" fillId="0" borderId="12" xfId="0" applyNumberFormat="1" applyFont="1" applyBorder="1" applyAlignment="1" applyProtection="1">
      <alignment horizontal="center" vertical="center" wrapText="1"/>
      <protection locked="0"/>
    </xf>
    <xf numFmtId="4" fontId="35" fillId="0" borderId="12" xfId="0" applyNumberFormat="1" applyFont="1" applyBorder="1" applyAlignment="1" applyProtection="1">
      <alignment horizontal="center" vertical="center" wrapText="1"/>
      <protection locked="0"/>
    </xf>
    <xf numFmtId="0" fontId="35" fillId="0" borderId="0" xfId="0" applyFont="1" applyAlignment="1">
      <alignment horizontal="center" vertical="center" wrapText="1"/>
    </xf>
    <xf numFmtId="172" fontId="35" fillId="0" borderId="12" xfId="0" applyNumberFormat="1" applyFont="1" applyBorder="1" applyAlignment="1">
      <alignment horizontal="center" vertical="center" wrapText="1"/>
    </xf>
    <xf numFmtId="14" fontId="35" fillId="26" borderId="12" xfId="0" applyNumberFormat="1" applyFont="1" applyFill="1" applyBorder="1" applyAlignment="1">
      <alignment horizontal="center" vertical="center" wrapText="1"/>
    </xf>
    <xf numFmtId="14" fontId="35" fillId="0" borderId="12" xfId="0" applyNumberFormat="1" applyFont="1" applyBorder="1" applyAlignment="1">
      <alignment horizontal="center" vertical="center" wrapText="1"/>
    </xf>
    <xf numFmtId="0" fontId="35" fillId="0" borderId="12" xfId="0" applyFont="1" applyBorder="1" applyAlignment="1">
      <alignment horizontal="center" vertical="center" wrapText="1"/>
    </xf>
    <xf numFmtId="49" fontId="35" fillId="0" borderId="12" xfId="0" applyNumberFormat="1" applyFont="1" applyBorder="1" applyAlignment="1">
      <alignment horizontal="center" vertical="center" wrapText="1"/>
    </xf>
    <xf numFmtId="49" fontId="3" fillId="26" borderId="26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12" xfId="96" applyNumberFormat="1" applyFont="1" applyBorder="1" applyAlignment="1" applyProtection="1">
      <alignment horizontal="center" vertical="center" wrapText="1"/>
      <protection locked="0"/>
    </xf>
    <xf numFmtId="49" fontId="35" fillId="0" borderId="12" xfId="0" applyNumberFormat="1" applyFont="1" applyBorder="1" applyAlignment="1" applyProtection="1">
      <alignment horizontal="center" vertical="center" wrapText="1"/>
      <protection locked="0"/>
    </xf>
    <xf numFmtId="0" fontId="3" fillId="0" borderId="26" xfId="0" applyFont="1" applyBorder="1" applyAlignment="1" applyProtection="1">
      <alignment horizontal="center" vertical="center" wrapText="1"/>
      <protection locked="0"/>
    </xf>
    <xf numFmtId="49" fontId="35" fillId="26" borderId="12" xfId="0" applyNumberFormat="1" applyFont="1" applyFill="1" applyBorder="1" applyAlignment="1" applyProtection="1">
      <alignment horizontal="center" vertical="center" wrapText="1"/>
      <protection locked="0"/>
    </xf>
    <xf numFmtId="49" fontId="3" fillId="26" borderId="26" xfId="96" applyNumberFormat="1" applyFont="1" applyFill="1" applyBorder="1" applyAlignment="1" applyProtection="1">
      <alignment horizontal="center" vertical="center" wrapText="1"/>
      <protection locked="0"/>
    </xf>
    <xf numFmtId="0" fontId="35" fillId="26" borderId="26" xfId="0" applyFont="1" applyFill="1" applyBorder="1" applyAlignment="1" applyProtection="1">
      <alignment horizontal="center" vertical="center" wrapText="1"/>
      <protection locked="0"/>
    </xf>
    <xf numFmtId="183" fontId="35" fillId="26" borderId="12" xfId="0" applyNumberFormat="1" applyFont="1" applyFill="1" applyBorder="1" applyAlignment="1" applyProtection="1">
      <alignment horizontal="center" vertical="center" wrapText="1"/>
      <protection hidden="1"/>
    </xf>
    <xf numFmtId="172" fontId="35" fillId="26" borderId="12" xfId="0" applyNumberFormat="1" applyFont="1" applyFill="1" applyBorder="1" applyAlignment="1" applyProtection="1">
      <alignment horizontal="center" vertical="center"/>
      <protection locked="0"/>
    </xf>
    <xf numFmtId="0" fontId="3" fillId="0" borderId="12" xfId="96" applyFont="1" applyBorder="1" applyAlignment="1" applyProtection="1">
      <alignment horizontal="center" vertical="center" wrapText="1"/>
      <protection locked="0"/>
    </xf>
    <xf numFmtId="49" fontId="3" fillId="0" borderId="12" xfId="0" applyNumberFormat="1" applyFont="1" applyBorder="1" applyAlignment="1" applyProtection="1">
      <alignment horizontal="center" vertical="center" wrapText="1"/>
      <protection locked="0"/>
    </xf>
    <xf numFmtId="0" fontId="35" fillId="26" borderId="0" xfId="0" applyFont="1" applyFill="1" applyAlignment="1">
      <alignment horizontal="center" vertical="center"/>
    </xf>
    <xf numFmtId="0" fontId="35" fillId="27" borderId="26" xfId="0" applyFont="1" applyFill="1" applyBorder="1" applyAlignment="1" applyProtection="1">
      <alignment horizontal="center" vertical="center" wrapText="1"/>
      <protection locked="0"/>
    </xf>
    <xf numFmtId="172" fontId="3" fillId="26" borderId="26" xfId="0" applyNumberFormat="1" applyFont="1" applyFill="1" applyBorder="1" applyAlignment="1" applyProtection="1">
      <alignment horizontal="center" vertical="center" wrapText="1"/>
      <protection hidden="1"/>
    </xf>
    <xf numFmtId="172" fontId="35" fillId="26" borderId="26" xfId="0" applyNumberFormat="1" applyFont="1" applyFill="1" applyBorder="1" applyAlignment="1" applyProtection="1">
      <alignment horizontal="center" vertical="center" wrapText="1"/>
      <protection hidden="1"/>
    </xf>
    <xf numFmtId="14" fontId="35" fillId="26" borderId="26" xfId="0" applyNumberFormat="1" applyFont="1" applyFill="1" applyBorder="1" applyAlignment="1" applyProtection="1">
      <alignment horizontal="center" vertical="center" wrapText="1"/>
      <protection locked="0"/>
    </xf>
    <xf numFmtId="0" fontId="35" fillId="26" borderId="26" xfId="0" applyFont="1" applyFill="1" applyBorder="1" applyAlignment="1" applyProtection="1">
      <alignment horizontal="center" vertical="center" wrapText="1"/>
      <protection hidden="1"/>
    </xf>
    <xf numFmtId="174" fontId="35" fillId="26" borderId="26" xfId="0" applyNumberFormat="1" applyFont="1" applyFill="1" applyBorder="1" applyAlignment="1" applyProtection="1">
      <alignment horizontal="center" vertical="center" wrapText="1"/>
      <protection locked="0"/>
    </xf>
    <xf numFmtId="4" fontId="35" fillId="26" borderId="26" xfId="0" applyNumberFormat="1" applyFont="1" applyFill="1" applyBorder="1" applyAlignment="1" applyProtection="1">
      <alignment horizontal="center" vertical="center" wrapText="1"/>
      <protection locked="0"/>
    </xf>
    <xf numFmtId="1" fontId="35" fillId="26" borderId="26" xfId="96" applyNumberFormat="1" applyFont="1" applyFill="1" applyBorder="1" applyAlignment="1" applyProtection="1">
      <alignment horizontal="center" vertical="center" wrapText="1"/>
      <protection locked="0"/>
    </xf>
    <xf numFmtId="0" fontId="35" fillId="27" borderId="12" xfId="0" applyFont="1" applyFill="1" applyBorder="1" applyAlignment="1" applyProtection="1">
      <alignment horizontal="center" vertical="center" wrapText="1"/>
      <protection locked="0"/>
    </xf>
    <xf numFmtId="0" fontId="35" fillId="0" borderId="12" xfId="0" applyFont="1" applyBorder="1" applyAlignment="1" applyProtection="1">
      <alignment horizontal="center" vertical="center" wrapText="1"/>
      <protection hidden="1"/>
    </xf>
    <xf numFmtId="14" fontId="35" fillId="26" borderId="12" xfId="0" applyNumberFormat="1" applyFont="1" applyFill="1" applyBorder="1" applyAlignment="1" applyProtection="1">
      <alignment horizontal="center" vertical="center" wrapText="1"/>
      <protection locked="0"/>
    </xf>
    <xf numFmtId="0" fontId="35" fillId="26" borderId="12" xfId="0" applyFont="1" applyFill="1" applyBorder="1" applyAlignment="1" applyProtection="1">
      <alignment horizontal="center" vertical="center" wrapText="1"/>
      <protection hidden="1"/>
    </xf>
    <xf numFmtId="0" fontId="35" fillId="0" borderId="26" xfId="0" applyFont="1" applyBorder="1" applyAlignment="1" applyProtection="1">
      <alignment horizontal="center" vertical="center" wrapText="1"/>
      <protection locked="0"/>
    </xf>
    <xf numFmtId="0" fontId="35" fillId="26" borderId="14" xfId="0" applyFont="1" applyFill="1" applyBorder="1" applyAlignment="1" applyProtection="1">
      <alignment horizontal="center" vertical="center" wrapText="1"/>
      <protection locked="0"/>
    </xf>
    <xf numFmtId="0" fontId="35" fillId="0" borderId="26" xfId="0" applyFont="1" applyBorder="1" applyAlignment="1" applyProtection="1">
      <alignment horizontal="center" vertical="center" wrapText="1"/>
      <protection hidden="1"/>
    </xf>
    <xf numFmtId="174" fontId="35" fillId="26" borderId="12" xfId="0" applyNumberFormat="1" applyFont="1" applyFill="1" applyBorder="1" applyAlignment="1" applyProtection="1">
      <alignment horizontal="center" vertical="center" wrapText="1"/>
      <protection locked="0"/>
    </xf>
    <xf numFmtId="4" fontId="35" fillId="26" borderId="12" xfId="0" applyNumberFormat="1" applyFont="1" applyFill="1" applyBorder="1" applyAlignment="1" applyProtection="1">
      <alignment horizontal="center" vertical="center" wrapText="1"/>
      <protection locked="0"/>
    </xf>
    <xf numFmtId="172" fontId="35" fillId="26" borderId="12" xfId="0" applyNumberFormat="1" applyFont="1" applyFill="1" applyBorder="1" applyAlignment="1">
      <alignment horizontal="center" vertical="center"/>
    </xf>
    <xf numFmtId="1" fontId="3" fillId="26" borderId="25" xfId="96" applyNumberFormat="1" applyFont="1" applyFill="1" applyBorder="1" applyAlignment="1" applyProtection="1">
      <alignment horizontal="center" vertical="center" wrapText="1"/>
      <protection locked="0"/>
    </xf>
    <xf numFmtId="49" fontId="35" fillId="26" borderId="0" xfId="0" applyNumberFormat="1" applyFont="1" applyFill="1" applyAlignment="1">
      <alignment horizontal="center" vertical="center" wrapText="1"/>
    </xf>
    <xf numFmtId="14" fontId="35" fillId="26" borderId="14" xfId="0" applyNumberFormat="1" applyFont="1" applyFill="1" applyBorder="1" applyAlignment="1" applyProtection="1">
      <alignment horizontal="center" vertical="center" wrapText="1"/>
      <protection locked="0"/>
    </xf>
    <xf numFmtId="0" fontId="35" fillId="26" borderId="27" xfId="0" applyFont="1" applyFill="1" applyBorder="1" applyAlignment="1" applyProtection="1">
      <alignment horizontal="center" vertical="center" wrapText="1"/>
      <protection locked="0"/>
    </xf>
    <xf numFmtId="14" fontId="3" fillId="26" borderId="25" xfId="96" applyNumberFormat="1" applyFont="1" applyFill="1" applyBorder="1" applyAlignment="1" applyProtection="1">
      <alignment horizontal="center" vertical="center" wrapText="1"/>
      <protection locked="0"/>
    </xf>
    <xf numFmtId="0" fontId="35" fillId="26" borderId="16" xfId="0" applyFont="1" applyFill="1" applyBorder="1" applyAlignment="1" applyProtection="1">
      <alignment horizontal="center" vertical="center" wrapText="1"/>
      <protection locked="0"/>
    </xf>
    <xf numFmtId="49" fontId="35" fillId="26" borderId="12" xfId="0" applyNumberFormat="1" applyFont="1" applyFill="1" applyBorder="1" applyAlignment="1" applyProtection="1">
      <alignment horizontal="center" vertical="center" wrapText="1"/>
      <protection hidden="1"/>
    </xf>
    <xf numFmtId="49" fontId="35" fillId="0" borderId="12" xfId="0" applyNumberFormat="1" applyFont="1" applyBorder="1" applyAlignment="1" applyProtection="1">
      <alignment horizontal="center" vertical="center" wrapText="1"/>
      <protection hidden="1"/>
    </xf>
    <xf numFmtId="49" fontId="35" fillId="26" borderId="12" xfId="0" applyNumberFormat="1" applyFont="1" applyFill="1" applyBorder="1" applyAlignment="1">
      <alignment horizontal="center" vertical="center"/>
    </xf>
    <xf numFmtId="1" fontId="35" fillId="26" borderId="12" xfId="0" applyNumberFormat="1" applyFont="1" applyFill="1" applyBorder="1" applyAlignment="1" applyProtection="1">
      <alignment horizontal="center" vertical="center" wrapText="1"/>
      <protection locked="0"/>
    </xf>
    <xf numFmtId="184" fontId="35" fillId="0" borderId="12" xfId="0" applyNumberFormat="1" applyFont="1" applyBorder="1" applyAlignment="1" applyProtection="1">
      <alignment horizontal="center" vertical="center" wrapText="1"/>
      <protection hidden="1"/>
    </xf>
    <xf numFmtId="1" fontId="35" fillId="0" borderId="12" xfId="0" applyNumberFormat="1" applyFont="1" applyBorder="1" applyAlignment="1" applyProtection="1">
      <alignment horizontal="center" vertical="center" wrapText="1"/>
      <protection locked="0"/>
    </xf>
    <xf numFmtId="49" fontId="35" fillId="0" borderId="12" xfId="0" applyNumberFormat="1" applyFont="1" applyBorder="1" applyAlignment="1">
      <alignment horizontal="center" vertical="center"/>
    </xf>
    <xf numFmtId="0" fontId="35" fillId="26" borderId="0" xfId="0" applyFont="1" applyFill="1" applyAlignment="1" applyProtection="1">
      <alignment horizontal="center" vertical="center"/>
      <protection locked="0"/>
    </xf>
    <xf numFmtId="0" fontId="35" fillId="26" borderId="12" xfId="0" applyFont="1" applyFill="1" applyBorder="1" applyAlignment="1" applyProtection="1">
      <alignment horizontal="center" vertical="center"/>
      <protection locked="0"/>
    </xf>
    <xf numFmtId="0" fontId="35" fillId="28" borderId="12" xfId="0" applyFont="1" applyFill="1" applyBorder="1" applyAlignment="1" applyProtection="1">
      <alignment horizontal="center" vertical="center" wrapText="1"/>
      <protection locked="0"/>
    </xf>
    <xf numFmtId="16" fontId="3" fillId="26" borderId="12" xfId="0" applyNumberFormat="1" applyFont="1" applyFill="1" applyBorder="1" applyAlignment="1" applyProtection="1">
      <alignment horizontal="center" vertical="center" wrapText="1"/>
      <protection locked="0"/>
    </xf>
    <xf numFmtId="14" fontId="35" fillId="26" borderId="12" xfId="78" applyNumberFormat="1" applyFont="1" applyFill="1" applyBorder="1" applyAlignment="1">
      <alignment horizontal="center" vertical="center" wrapText="1"/>
    </xf>
    <xf numFmtId="0" fontId="35" fillId="26" borderId="0" xfId="0" applyFont="1" applyFill="1" applyAlignment="1" applyProtection="1">
      <alignment vertical="top" wrapText="1"/>
      <protection locked="0"/>
    </xf>
    <xf numFmtId="0" fontId="35" fillId="26" borderId="12" xfId="0" applyFont="1" applyFill="1" applyBorder="1" applyAlignment="1" applyProtection="1">
      <alignment horizontal="left" vertical="center" wrapText="1"/>
      <protection locked="0"/>
    </xf>
    <xf numFmtId="0" fontId="0" fillId="0" borderId="0" xfId="0"/>
    <xf numFmtId="0" fontId="35" fillId="0" borderId="0" xfId="0" applyFont="1"/>
    <xf numFmtId="49" fontId="3" fillId="0" borderId="12" xfId="96" applyNumberFormat="1" applyFont="1" applyBorder="1" applyAlignment="1" applyProtection="1">
      <alignment horizontal="center" vertical="top" wrapText="1"/>
      <protection locked="0"/>
    </xf>
    <xf numFmtId="3" fontId="3" fillId="0" borderId="14" xfId="68" applyNumberFormat="1" applyFont="1" applyBorder="1" applyAlignment="1">
      <alignment horizontal="center" vertical="center" wrapText="1"/>
    </xf>
    <xf numFmtId="168" fontId="35" fillId="0" borderId="12" xfId="140" applyNumberFormat="1" applyFont="1" applyBorder="1" applyAlignment="1">
      <alignment horizontal="center" vertical="center" wrapText="1"/>
    </xf>
    <xf numFmtId="0" fontId="35" fillId="0" borderId="12" xfId="0" applyFont="1" applyBorder="1" applyAlignment="1" applyProtection="1">
      <alignment horizontal="center" vertical="top" wrapText="1"/>
      <protection locked="0"/>
    </xf>
    <xf numFmtId="172" fontId="35" fillId="0" borderId="12" xfId="0" applyNumberFormat="1" applyFont="1" applyBorder="1" applyAlignment="1" applyProtection="1">
      <alignment horizontal="center" vertical="top" wrapText="1"/>
      <protection hidden="1"/>
    </xf>
    <xf numFmtId="14" fontId="35" fillId="0" borderId="12" xfId="0" applyNumberFormat="1" applyFont="1" applyBorder="1" applyAlignment="1" applyProtection="1">
      <alignment horizontal="center" vertical="top" wrapText="1"/>
      <protection locked="0"/>
    </xf>
    <xf numFmtId="174" fontId="35" fillId="0" borderId="12" xfId="0" applyNumberFormat="1" applyFont="1" applyBorder="1" applyAlignment="1" applyProtection="1">
      <alignment horizontal="center" vertical="top" wrapText="1"/>
      <protection locked="0"/>
    </xf>
    <xf numFmtId="4" fontId="35" fillId="0" borderId="12" xfId="0" applyNumberFormat="1" applyFont="1" applyBorder="1" applyAlignment="1" applyProtection="1">
      <alignment horizontal="center" vertical="top" wrapText="1"/>
      <protection locked="0"/>
    </xf>
    <xf numFmtId="0" fontId="35" fillId="0" borderId="12" xfId="0" applyFont="1" applyBorder="1" applyAlignment="1" applyProtection="1">
      <alignment horizontal="left" vertical="center" wrapText="1"/>
      <protection locked="0"/>
    </xf>
    <xf numFmtId="0" fontId="35" fillId="0" borderId="12" xfId="0" applyFont="1" applyBorder="1" applyAlignment="1" applyProtection="1">
      <alignment horizontal="left" vertical="top" wrapText="1"/>
      <protection locked="0"/>
    </xf>
    <xf numFmtId="0" fontId="35" fillId="0" borderId="12" xfId="0" applyFont="1" applyBorder="1" applyAlignment="1" applyProtection="1">
      <alignment vertical="top" wrapText="1"/>
      <protection locked="0"/>
    </xf>
    <xf numFmtId="0" fontId="35" fillId="0" borderId="12" xfId="0" applyFont="1" applyBorder="1"/>
    <xf numFmtId="0" fontId="35" fillId="28" borderId="12" xfId="0" applyFont="1" applyFill="1" applyBorder="1" applyAlignment="1">
      <alignment horizontal="center" vertical="center" wrapText="1"/>
    </xf>
    <xf numFmtId="172" fontId="35" fillId="26" borderId="12" xfId="0" applyNumberFormat="1" applyFont="1" applyFill="1" applyBorder="1" applyAlignment="1" applyProtection="1">
      <alignment horizontal="center" vertical="center" wrapText="1"/>
      <protection locked="0"/>
    </xf>
    <xf numFmtId="172" fontId="35" fillId="0" borderId="12" xfId="0" applyNumberFormat="1" applyFont="1" applyBorder="1" applyAlignment="1" applyProtection="1">
      <alignment horizontal="left" vertical="center" wrapText="1"/>
      <protection locked="0"/>
    </xf>
    <xf numFmtId="0" fontId="35" fillId="26" borderId="12" xfId="0" applyFont="1" applyFill="1" applyBorder="1"/>
    <xf numFmtId="172" fontId="35" fillId="26" borderId="12" xfId="0" applyNumberFormat="1" applyFont="1" applyFill="1" applyBorder="1"/>
    <xf numFmtId="14" fontId="35" fillId="26" borderId="0" xfId="0" applyNumberFormat="1" applyFont="1" applyFill="1" applyAlignment="1" applyProtection="1">
      <alignment horizontal="center" vertical="center" wrapText="1"/>
      <protection locked="0"/>
    </xf>
    <xf numFmtId="0" fontId="35" fillId="26" borderId="12" xfId="0" applyFont="1" applyFill="1" applyBorder="1" applyAlignment="1" applyProtection="1">
      <alignment horizontal="center" vertical="top" wrapText="1"/>
      <protection locked="0"/>
    </xf>
    <xf numFmtId="172" fontId="35" fillId="26" borderId="0" xfId="0" applyNumberFormat="1" applyFont="1" applyFill="1" applyAlignment="1" applyProtection="1">
      <alignment horizontal="center" vertical="top" wrapText="1"/>
      <protection hidden="1"/>
    </xf>
    <xf numFmtId="172" fontId="35" fillId="26" borderId="12" xfId="0" applyNumberFormat="1" applyFont="1" applyFill="1" applyBorder="1" applyAlignment="1" applyProtection="1">
      <alignment horizontal="center" vertical="top" wrapText="1"/>
      <protection hidden="1"/>
    </xf>
    <xf numFmtId="0" fontId="35" fillId="26" borderId="12" xfId="0" applyFont="1" applyFill="1" applyBorder="1" applyAlignment="1" applyProtection="1">
      <alignment horizontal="left" vertical="top" wrapText="1"/>
      <protection locked="0"/>
    </xf>
    <xf numFmtId="0" fontId="35" fillId="26" borderId="0" xfId="0" applyFont="1" applyFill="1" applyAlignment="1" applyProtection="1">
      <alignment horizontal="center" vertical="top" wrapText="1"/>
      <protection locked="0"/>
    </xf>
    <xf numFmtId="14" fontId="35" fillId="26" borderId="0" xfId="0" applyNumberFormat="1" applyFont="1" applyFill="1" applyAlignment="1" applyProtection="1">
      <alignment horizontal="center" vertical="top" wrapText="1"/>
      <protection locked="0"/>
    </xf>
    <xf numFmtId="174" fontId="35" fillId="26" borderId="12" xfId="0" applyNumberFormat="1" applyFont="1" applyFill="1" applyBorder="1" applyAlignment="1" applyProtection="1">
      <alignment horizontal="center" vertical="top" wrapText="1"/>
      <protection locked="0"/>
    </xf>
    <xf numFmtId="4" fontId="35" fillId="26" borderId="0" xfId="0" applyNumberFormat="1" applyFont="1" applyFill="1" applyAlignment="1" applyProtection="1">
      <alignment horizontal="center" vertical="top" wrapText="1"/>
      <protection locked="0"/>
    </xf>
    <xf numFmtId="14" fontId="35" fillId="26" borderId="12" xfId="0" applyNumberFormat="1" applyFont="1" applyFill="1" applyBorder="1" applyAlignment="1" applyProtection="1">
      <alignment horizontal="center" vertical="top" wrapText="1"/>
      <protection locked="0"/>
    </xf>
    <xf numFmtId="4" fontId="35" fillId="26" borderId="12" xfId="0" applyNumberFormat="1" applyFont="1" applyFill="1" applyBorder="1" applyAlignment="1" applyProtection="1">
      <alignment horizontal="center" vertical="top" wrapText="1"/>
      <protection locked="0"/>
    </xf>
    <xf numFmtId="0" fontId="35" fillId="26" borderId="12" xfId="0" applyFont="1" applyFill="1" applyBorder="1" applyAlignment="1" applyProtection="1">
      <alignment horizontal="center" vertical="top"/>
      <protection locked="0"/>
    </xf>
    <xf numFmtId="172" fontId="35" fillId="26" borderId="12" xfId="0" applyNumberFormat="1" applyFont="1" applyFill="1" applyBorder="1" applyAlignment="1" applyProtection="1">
      <alignment horizontal="center" vertical="top"/>
      <protection locked="0"/>
    </xf>
    <xf numFmtId="0" fontId="35" fillId="26" borderId="12" xfId="0" applyFont="1" applyFill="1" applyBorder="1" applyAlignment="1" applyProtection="1">
      <alignment vertical="top" wrapText="1"/>
      <protection locked="0"/>
    </xf>
    <xf numFmtId="0" fontId="35" fillId="0" borderId="14" xfId="0" applyFont="1" applyBorder="1" applyAlignment="1" applyProtection="1">
      <alignment horizontal="center" vertical="top" wrapText="1"/>
      <protection locked="0"/>
    </xf>
    <xf numFmtId="0" fontId="35" fillId="0" borderId="26" xfId="0" applyFont="1" applyBorder="1" applyAlignment="1" applyProtection="1">
      <alignment horizontal="center" vertical="top" wrapText="1"/>
      <protection locked="0"/>
    </xf>
    <xf numFmtId="0" fontId="35" fillId="26" borderId="26" xfId="0" applyFont="1" applyFill="1" applyBorder="1" applyAlignment="1" applyProtection="1">
      <alignment horizontal="center" vertical="top" wrapText="1"/>
      <protection locked="0"/>
    </xf>
    <xf numFmtId="172" fontId="35" fillId="26" borderId="26" xfId="0" applyNumberFormat="1" applyFont="1" applyFill="1" applyBorder="1" applyAlignment="1" applyProtection="1">
      <alignment horizontal="center" vertical="top" wrapText="1"/>
      <protection hidden="1"/>
    </xf>
    <xf numFmtId="172" fontId="35" fillId="0" borderId="26" xfId="0" applyNumberFormat="1" applyFont="1" applyBorder="1" applyAlignment="1" applyProtection="1">
      <alignment horizontal="center" vertical="top" wrapText="1"/>
      <protection hidden="1"/>
    </xf>
    <xf numFmtId="14" fontId="35" fillId="0" borderId="26" xfId="0" applyNumberFormat="1" applyFont="1" applyBorder="1" applyAlignment="1" applyProtection="1">
      <alignment horizontal="center" vertical="top" wrapText="1"/>
      <protection locked="0"/>
    </xf>
    <xf numFmtId="0" fontId="35" fillId="0" borderId="26" xfId="0" applyFont="1" applyBorder="1" applyAlignment="1" applyProtection="1">
      <alignment horizontal="left" vertical="top" wrapText="1"/>
      <protection locked="0"/>
    </xf>
    <xf numFmtId="0" fontId="35" fillId="0" borderId="26" xfId="0" applyFont="1" applyBorder="1" applyAlignment="1" applyProtection="1">
      <alignment horizontal="center" vertical="top" wrapText="1"/>
      <protection hidden="1"/>
    </xf>
    <xf numFmtId="174" fontId="35" fillId="0" borderId="26" xfId="0" applyNumberFormat="1" applyFont="1" applyBorder="1" applyAlignment="1" applyProtection="1">
      <alignment horizontal="center" vertical="top" wrapText="1"/>
      <protection locked="0"/>
    </xf>
    <xf numFmtId="4" fontId="35" fillId="0" borderId="26" xfId="0" applyNumberFormat="1" applyFont="1" applyBorder="1" applyAlignment="1" applyProtection="1">
      <alignment horizontal="center" vertical="top" wrapText="1"/>
      <protection locked="0"/>
    </xf>
    <xf numFmtId="0" fontId="35" fillId="0" borderId="12" xfId="0" applyFont="1" applyBorder="1" applyAlignment="1" applyProtection="1">
      <alignment vertical="center" wrapText="1"/>
      <protection locked="0"/>
    </xf>
    <xf numFmtId="49" fontId="35" fillId="26" borderId="26" xfId="0" applyNumberFormat="1" applyFont="1" applyFill="1" applyBorder="1" applyAlignment="1" applyProtection="1">
      <alignment horizontal="center" vertical="center" wrapText="1"/>
      <protection locked="0"/>
    </xf>
    <xf numFmtId="49" fontId="36" fillId="26" borderId="26" xfId="0" applyNumberFormat="1" applyFont="1" applyFill="1" applyBorder="1" applyAlignment="1" applyProtection="1">
      <alignment horizontal="center" vertical="center" wrapText="1"/>
      <protection locked="0"/>
    </xf>
    <xf numFmtId="172" fontId="3" fillId="26" borderId="26" xfId="96" applyNumberFormat="1" applyFont="1" applyFill="1" applyBorder="1" applyAlignment="1" applyProtection="1">
      <alignment horizontal="center" vertical="center" wrapText="1"/>
      <protection locked="0"/>
    </xf>
    <xf numFmtId="14" fontId="3" fillId="26" borderId="26" xfId="96" applyNumberFormat="1" applyFont="1" applyFill="1" applyBorder="1" applyAlignment="1" applyProtection="1">
      <alignment horizontal="center" vertical="center" wrapText="1"/>
      <protection locked="0"/>
    </xf>
    <xf numFmtId="1" fontId="3" fillId="26" borderId="15" xfId="96" applyNumberFormat="1" applyFont="1" applyFill="1" applyBorder="1" applyAlignment="1" applyProtection="1">
      <alignment horizontal="center" vertical="center" wrapText="1"/>
      <protection locked="0"/>
    </xf>
    <xf numFmtId="0" fontId="35" fillId="26" borderId="0" xfId="0" applyFont="1" applyFill="1" applyAlignment="1" applyProtection="1">
      <alignment horizontal="center" vertical="top"/>
      <protection locked="0"/>
    </xf>
    <xf numFmtId="0" fontId="35" fillId="26" borderId="13" xfId="0" applyFont="1" applyFill="1" applyBorder="1" applyAlignment="1" applyProtection="1">
      <alignment horizontal="center" vertical="top" wrapText="1"/>
      <protection locked="0"/>
    </xf>
    <xf numFmtId="0" fontId="35" fillId="26" borderId="18" xfId="0" applyFont="1" applyFill="1" applyBorder="1" applyAlignment="1" applyProtection="1">
      <alignment horizontal="center" vertical="center" wrapText="1"/>
      <protection locked="0"/>
    </xf>
    <xf numFmtId="49" fontId="35" fillId="26" borderId="13" xfId="0" applyNumberFormat="1" applyFont="1" applyFill="1" applyBorder="1" applyAlignment="1" applyProtection="1">
      <alignment horizontal="center" vertical="center" wrapText="1"/>
      <protection locked="0"/>
    </xf>
    <xf numFmtId="1" fontId="35" fillId="26" borderId="13" xfId="96" applyNumberFormat="1" applyFont="1" applyFill="1" applyBorder="1" applyAlignment="1" applyProtection="1">
      <alignment horizontal="center" vertical="center" wrapText="1"/>
      <protection locked="0"/>
    </xf>
    <xf numFmtId="1" fontId="3" fillId="26" borderId="16" xfId="96" applyNumberFormat="1" applyFont="1" applyFill="1" applyBorder="1" applyAlignment="1" applyProtection="1">
      <alignment horizontal="center" vertical="center" wrapText="1"/>
      <protection locked="0"/>
    </xf>
    <xf numFmtId="1" fontId="3" fillId="26" borderId="18" xfId="96" applyNumberFormat="1" applyFont="1" applyFill="1" applyBorder="1" applyAlignment="1" applyProtection="1">
      <alignment horizontal="center" vertical="center" wrapText="1"/>
      <protection locked="0"/>
    </xf>
    <xf numFmtId="172" fontId="35" fillId="28" borderId="12" xfId="0" applyNumberFormat="1" applyFont="1" applyFill="1" applyBorder="1" applyAlignment="1" applyProtection="1">
      <alignment horizontal="center" vertical="center" wrapText="1"/>
      <protection hidden="1"/>
    </xf>
    <xf numFmtId="0" fontId="35" fillId="26" borderId="12" xfId="0" applyFont="1" applyFill="1" applyBorder="1" applyAlignment="1" applyProtection="1">
      <alignment vertical="center" wrapText="1"/>
      <protection locked="0"/>
    </xf>
    <xf numFmtId="16" fontId="3" fillId="0" borderId="12" xfId="0" applyNumberFormat="1" applyFont="1" applyBorder="1" applyAlignment="1" applyProtection="1">
      <alignment horizontal="center" vertical="center" wrapText="1"/>
      <protection locked="0"/>
    </xf>
    <xf numFmtId="0" fontId="35" fillId="0" borderId="0" xfId="0" applyFont="1" applyAlignment="1">
      <alignment vertical="center"/>
    </xf>
    <xf numFmtId="0" fontId="35" fillId="26" borderId="13" xfId="0" applyFont="1" applyFill="1" applyBorder="1" applyAlignment="1" applyProtection="1">
      <alignment horizontal="left" vertical="center" wrapText="1"/>
      <protection locked="0"/>
    </xf>
    <xf numFmtId="174" fontId="35" fillId="26" borderId="13" xfId="0" applyNumberFormat="1" applyFont="1" applyFill="1" applyBorder="1" applyAlignment="1" applyProtection="1">
      <alignment horizontal="center" vertical="center" wrapText="1"/>
      <protection locked="0"/>
    </xf>
    <xf numFmtId="4" fontId="35" fillId="26" borderId="13" xfId="0" applyNumberFormat="1" applyFont="1" applyFill="1" applyBorder="1" applyAlignment="1" applyProtection="1">
      <alignment horizontal="center" vertical="center" wrapText="1"/>
      <protection locked="0"/>
    </xf>
    <xf numFmtId="0" fontId="35" fillId="29" borderId="0" xfId="0" applyFont="1" applyFill="1"/>
    <xf numFmtId="0" fontId="35" fillId="29" borderId="12" xfId="0" applyFont="1" applyFill="1" applyBorder="1"/>
    <xf numFmtId="172" fontId="35" fillId="0" borderId="26" xfId="0" applyNumberFormat="1" applyFont="1" applyBorder="1" applyAlignment="1" applyProtection="1">
      <alignment horizontal="center" vertical="center" wrapText="1"/>
      <protection hidden="1"/>
    </xf>
    <xf numFmtId="0" fontId="35" fillId="0" borderId="26" xfId="0" applyFont="1" applyBorder="1" applyAlignment="1" applyProtection="1">
      <alignment horizontal="left" vertical="center" wrapText="1"/>
      <protection locked="0"/>
    </xf>
    <xf numFmtId="0" fontId="35" fillId="0" borderId="26" xfId="0" applyFont="1" applyBorder="1" applyAlignment="1" applyProtection="1">
      <alignment vertical="center" wrapText="1"/>
      <protection locked="0"/>
    </xf>
    <xf numFmtId="0" fontId="35" fillId="30" borderId="26" xfId="0" applyFont="1" applyFill="1" applyBorder="1" applyAlignment="1" applyProtection="1">
      <alignment horizontal="center" vertical="center" wrapText="1"/>
      <protection locked="0"/>
    </xf>
    <xf numFmtId="14" fontId="35" fillId="0" borderId="26" xfId="0" applyNumberFormat="1" applyFont="1" applyBorder="1" applyAlignment="1" applyProtection="1">
      <alignment horizontal="center" vertical="center" wrapText="1"/>
      <protection locked="0"/>
    </xf>
    <xf numFmtId="174" fontId="35" fillId="0" borderId="26" xfId="0" applyNumberFormat="1" applyFont="1" applyBorder="1" applyAlignment="1" applyProtection="1">
      <alignment horizontal="center" vertical="center" wrapText="1"/>
      <protection locked="0"/>
    </xf>
    <xf numFmtId="4" fontId="35" fillId="0" borderId="26" xfId="0" applyNumberFormat="1" applyFont="1" applyBorder="1" applyAlignment="1" applyProtection="1">
      <alignment horizontal="center" vertical="center" wrapText="1"/>
      <protection locked="0"/>
    </xf>
    <xf numFmtId="0" fontId="37" fillId="0" borderId="0" xfId="0" applyFont="1"/>
    <xf numFmtId="49" fontId="37" fillId="0" borderId="0" xfId="0" applyNumberFormat="1" applyFont="1"/>
    <xf numFmtId="172" fontId="37" fillId="0" borderId="0" xfId="0" applyNumberFormat="1" applyFont="1"/>
    <xf numFmtId="0" fontId="37" fillId="26" borderId="0" xfId="0" applyFont="1" applyFill="1"/>
    <xf numFmtId="0" fontId="38" fillId="0" borderId="0" xfId="49" applyFont="1" applyAlignment="1" applyProtection="1"/>
    <xf numFmtId="0" fontId="40" fillId="0" borderId="0" xfId="0" applyFont="1"/>
    <xf numFmtId="49" fontId="3" fillId="26" borderId="12" xfId="96" applyNumberFormat="1" applyFont="1" applyFill="1" applyBorder="1" applyAlignment="1" applyProtection="1">
      <alignment horizontal="center" vertical="top" wrapText="1"/>
      <protection locked="0"/>
    </xf>
    <xf numFmtId="180" fontId="3" fillId="26" borderId="12" xfId="0" applyNumberFormat="1" applyFont="1" applyFill="1" applyBorder="1" applyAlignment="1" applyProtection="1">
      <alignment horizontal="center" vertical="center" wrapText="1"/>
      <protection hidden="1"/>
    </xf>
    <xf numFmtId="180" fontId="3" fillId="26" borderId="12" xfId="96" applyNumberFormat="1" applyFont="1" applyFill="1" applyBorder="1" applyAlignment="1" applyProtection="1">
      <alignment horizontal="center" vertical="center" wrapText="1"/>
      <protection locked="0"/>
    </xf>
    <xf numFmtId="183" fontId="3" fillId="26" borderId="12" xfId="0" applyNumberFormat="1" applyFont="1" applyFill="1" applyBorder="1" applyAlignment="1" applyProtection="1">
      <alignment horizontal="center" vertical="center"/>
      <protection locked="0"/>
    </xf>
    <xf numFmtId="183" fontId="3" fillId="26" borderId="12" xfId="96" applyNumberFormat="1" applyFont="1" applyFill="1" applyBorder="1" applyAlignment="1" applyProtection="1">
      <alignment horizontal="center" vertical="center" wrapText="1"/>
      <protection locked="0"/>
    </xf>
    <xf numFmtId="183" fontId="3" fillId="26" borderId="12" xfId="0" applyNumberFormat="1" applyFont="1" applyFill="1" applyBorder="1" applyAlignment="1" applyProtection="1">
      <alignment horizontal="center" vertical="center" wrapText="1"/>
      <protection hidden="1"/>
    </xf>
    <xf numFmtId="186" fontId="35" fillId="26" borderId="12" xfId="140" applyNumberFormat="1" applyFont="1" applyFill="1" applyBorder="1" applyAlignment="1" applyProtection="1">
      <alignment horizontal="center" vertical="center" wrapText="1"/>
      <protection hidden="1"/>
    </xf>
    <xf numFmtId="180" fontId="35" fillId="26" borderId="12" xfId="0" applyNumberFormat="1" applyFont="1" applyFill="1" applyBorder="1" applyAlignment="1" applyProtection="1">
      <alignment horizontal="center" vertical="center" wrapText="1"/>
      <protection hidden="1"/>
    </xf>
    <xf numFmtId="178" fontId="35" fillId="26" borderId="12" xfId="0" applyNumberFormat="1" applyFont="1" applyFill="1" applyBorder="1" applyAlignment="1" applyProtection="1">
      <alignment horizontal="center" vertical="center" wrapText="1"/>
      <protection locked="0"/>
    </xf>
    <xf numFmtId="168" fontId="3" fillId="26" borderId="12" xfId="96" applyNumberFormat="1" applyFont="1" applyFill="1" applyBorder="1" applyAlignment="1" applyProtection="1">
      <alignment horizontal="center" vertical="center" wrapText="1"/>
      <protection locked="0"/>
    </xf>
    <xf numFmtId="173" fontId="3" fillId="26" borderId="12" xfId="96" applyNumberFormat="1" applyFont="1" applyFill="1" applyBorder="1" applyAlignment="1" applyProtection="1">
      <alignment horizontal="center" vertical="center" wrapText="1"/>
      <protection locked="0"/>
    </xf>
    <xf numFmtId="184" fontId="3" fillId="26" borderId="12" xfId="0" applyNumberFormat="1" applyFont="1" applyFill="1" applyBorder="1" applyAlignment="1" applyProtection="1">
      <alignment horizontal="center" vertical="center" wrapText="1"/>
      <protection hidden="1"/>
    </xf>
    <xf numFmtId="184" fontId="35" fillId="26" borderId="12" xfId="0" applyNumberFormat="1" applyFont="1" applyFill="1" applyBorder="1" applyAlignment="1" applyProtection="1">
      <alignment horizontal="center" vertical="center" wrapText="1"/>
      <protection hidden="1"/>
    </xf>
    <xf numFmtId="0" fontId="35" fillId="26" borderId="14" xfId="0" applyFont="1" applyFill="1" applyBorder="1" applyAlignment="1">
      <alignment horizontal="center" vertical="center"/>
    </xf>
    <xf numFmtId="187" fontId="3" fillId="26" borderId="12" xfId="96" applyNumberFormat="1" applyFont="1" applyFill="1" applyBorder="1" applyAlignment="1" applyProtection="1">
      <alignment horizontal="center" vertical="center" wrapText="1"/>
      <protection locked="0"/>
    </xf>
    <xf numFmtId="2" fontId="35" fillId="26" borderId="12" xfId="0" applyNumberFormat="1" applyFont="1" applyFill="1" applyBorder="1" applyAlignment="1" applyProtection="1">
      <alignment horizontal="center" vertical="center" wrapText="1"/>
      <protection hidden="1"/>
    </xf>
    <xf numFmtId="2" fontId="35" fillId="26" borderId="12" xfId="0" applyNumberFormat="1" applyFont="1" applyFill="1" applyBorder="1" applyAlignment="1">
      <alignment horizontal="center" vertical="center"/>
    </xf>
    <xf numFmtId="14" fontId="35" fillId="26" borderId="12" xfId="0" applyNumberFormat="1" applyFont="1" applyFill="1" applyBorder="1" applyAlignment="1" applyProtection="1">
      <alignment horizontal="center" vertical="center"/>
      <protection locked="0"/>
    </xf>
    <xf numFmtId="49" fontId="35" fillId="26" borderId="12" xfId="0" applyNumberFormat="1" applyFont="1" applyFill="1" applyBorder="1" applyAlignment="1" applyProtection="1">
      <alignment horizontal="center" vertical="center"/>
      <protection locked="0"/>
    </xf>
    <xf numFmtId="187" fontId="35" fillId="26" borderId="12" xfId="0" applyNumberFormat="1" applyFont="1" applyFill="1" applyBorder="1" applyAlignment="1">
      <alignment horizontal="center" vertical="center"/>
    </xf>
    <xf numFmtId="2" fontId="35" fillId="26" borderId="12" xfId="0" applyNumberFormat="1" applyFont="1" applyFill="1" applyBorder="1" applyAlignment="1" applyProtection="1">
      <alignment horizontal="center" vertical="center"/>
      <protection locked="0"/>
    </xf>
    <xf numFmtId="0" fontId="35" fillId="30" borderId="12" xfId="0" applyFont="1" applyFill="1" applyBorder="1" applyAlignment="1" applyProtection="1">
      <alignment horizontal="center" vertical="center" wrapText="1"/>
      <protection locked="0"/>
    </xf>
    <xf numFmtId="4" fontId="3" fillId="26" borderId="15" xfId="0" applyNumberFormat="1" applyFont="1" applyFill="1" applyBorder="1" applyAlignment="1" applyProtection="1">
      <alignment horizontal="center" vertical="center"/>
      <protection locked="0"/>
    </xf>
    <xf numFmtId="180" fontId="3" fillId="26" borderId="15" xfId="96" applyNumberFormat="1" applyFont="1" applyFill="1" applyBorder="1" applyAlignment="1" applyProtection="1">
      <alignment horizontal="center" vertical="center" wrapText="1"/>
      <protection locked="0"/>
    </xf>
    <xf numFmtId="180" fontId="3" fillId="26" borderId="15" xfId="0" applyNumberFormat="1" applyFont="1" applyFill="1" applyBorder="1" applyAlignment="1" applyProtection="1">
      <alignment horizontal="center" vertical="center" wrapText="1"/>
      <protection hidden="1"/>
    </xf>
    <xf numFmtId="185" fontId="3" fillId="26" borderId="15" xfId="0" applyNumberFormat="1" applyFont="1" applyFill="1" applyBorder="1" applyAlignment="1" applyProtection="1">
      <alignment horizontal="center" vertical="center" wrapText="1"/>
      <protection hidden="1"/>
    </xf>
    <xf numFmtId="180" fontId="3" fillId="26" borderId="15" xfId="0" applyNumberFormat="1" applyFont="1" applyFill="1" applyBorder="1" applyAlignment="1" applyProtection="1">
      <alignment horizontal="center" vertical="center"/>
      <protection locked="0"/>
    </xf>
    <xf numFmtId="178" fontId="3" fillId="26" borderId="17" xfId="0" applyNumberFormat="1" applyFont="1" applyFill="1" applyBorder="1" applyAlignment="1" applyProtection="1">
      <alignment horizontal="center" vertical="center" wrapText="1" shrinkToFit="1"/>
      <protection locked="0"/>
    </xf>
    <xf numFmtId="180" fontId="35" fillId="26" borderId="15" xfId="140" applyNumberFormat="1" applyFont="1" applyFill="1" applyBorder="1" applyAlignment="1" applyProtection="1">
      <alignment horizontal="center" vertical="center" wrapText="1"/>
      <protection hidden="1"/>
    </xf>
    <xf numFmtId="180" fontId="3" fillId="26" borderId="19" xfId="96" applyNumberFormat="1" applyFont="1" applyFill="1" applyBorder="1" applyAlignment="1" applyProtection="1">
      <alignment horizontal="center" vertical="center" wrapText="1"/>
      <protection locked="0"/>
    </xf>
    <xf numFmtId="0" fontId="3" fillId="26" borderId="24" xfId="0" applyFont="1" applyFill="1" applyBorder="1" applyAlignment="1" applyProtection="1">
      <alignment horizontal="center" vertical="center" wrapText="1"/>
    </xf>
    <xf numFmtId="180" fontId="3" fillId="26" borderId="13" xfId="96" applyNumberFormat="1" applyFont="1" applyFill="1" applyBorder="1" applyAlignment="1" applyProtection="1">
      <alignment horizontal="center" vertical="center" wrapText="1"/>
      <protection locked="0"/>
    </xf>
    <xf numFmtId="183" fontId="35" fillId="26" borderId="13" xfId="0" applyNumberFormat="1" applyFont="1" applyFill="1" applyBorder="1" applyAlignment="1" applyProtection="1">
      <alignment horizontal="center" vertical="center" wrapText="1"/>
      <protection hidden="1"/>
    </xf>
    <xf numFmtId="0" fontId="3" fillId="26" borderId="12" xfId="79" applyFont="1" applyFill="1" applyBorder="1" applyAlignment="1">
      <alignment horizontal="center" vertical="center" wrapText="1"/>
    </xf>
    <xf numFmtId="49" fontId="3" fillId="26" borderId="17" xfId="96" applyNumberFormat="1" applyFont="1" applyFill="1" applyBorder="1" applyAlignment="1" applyProtection="1">
      <alignment horizontal="center" vertical="center" wrapText="1"/>
      <protection locked="0"/>
    </xf>
    <xf numFmtId="1" fontId="3" fillId="26" borderId="17" xfId="96" applyNumberFormat="1" applyFont="1" applyFill="1" applyBorder="1" applyAlignment="1" applyProtection="1">
      <alignment horizontal="center" vertical="center" wrapText="1"/>
      <protection locked="0"/>
    </xf>
    <xf numFmtId="180" fontId="35" fillId="26" borderId="24" xfId="0" applyNumberFormat="1" applyFont="1" applyFill="1" applyBorder="1" applyAlignment="1" applyProtection="1">
      <alignment horizontal="center" vertical="center" wrapText="1"/>
      <protection hidden="1"/>
    </xf>
    <xf numFmtId="168" fontId="35" fillId="26" borderId="25" xfId="0" applyNumberFormat="1" applyFont="1" applyFill="1" applyBorder="1" applyAlignment="1" applyProtection="1">
      <alignment horizontal="center" vertical="center" wrapText="1"/>
      <protection hidden="1"/>
    </xf>
    <xf numFmtId="180" fontId="35" fillId="26" borderId="23" xfId="0" applyNumberFormat="1" applyFont="1" applyFill="1" applyBorder="1" applyAlignment="1" applyProtection="1">
      <alignment horizontal="center" vertical="center" wrapText="1"/>
      <protection hidden="1"/>
    </xf>
    <xf numFmtId="180" fontId="35" fillId="26" borderId="25" xfId="0" applyNumberFormat="1" applyFont="1" applyFill="1" applyBorder="1" applyAlignment="1" applyProtection="1">
      <alignment horizontal="center" vertical="center" wrapText="1"/>
      <protection hidden="1"/>
    </xf>
    <xf numFmtId="183" fontId="35" fillId="26" borderId="25" xfId="0" applyNumberFormat="1" applyFont="1" applyFill="1" applyBorder="1" applyAlignment="1" applyProtection="1">
      <alignment horizontal="center" vertical="center" wrapText="1"/>
      <protection hidden="1"/>
    </xf>
    <xf numFmtId="49" fontId="3" fillId="26" borderId="23" xfId="0" applyNumberFormat="1" applyFont="1" applyFill="1" applyBorder="1" applyAlignment="1" applyProtection="1">
      <alignment horizontal="center" vertical="center" wrapText="1"/>
    </xf>
    <xf numFmtId="180" fontId="35" fillId="26" borderId="19" xfId="0" applyNumberFormat="1" applyFont="1" applyFill="1" applyBorder="1" applyAlignment="1" applyProtection="1">
      <alignment horizontal="center" vertical="center" wrapText="1"/>
      <protection hidden="1"/>
    </xf>
    <xf numFmtId="14" fontId="35" fillId="26" borderId="12" xfId="0" applyNumberFormat="1" applyFont="1" applyFill="1" applyBorder="1" applyAlignment="1">
      <alignment horizontal="center" vertical="center"/>
    </xf>
    <xf numFmtId="0" fontId="3" fillId="26" borderId="26" xfId="0" applyFont="1" applyFill="1" applyBorder="1" applyAlignment="1">
      <alignment horizontal="center" vertical="center" wrapText="1"/>
    </xf>
    <xf numFmtId="184" fontId="3" fillId="26" borderId="26" xfId="0" applyNumberFormat="1" applyFont="1" applyFill="1" applyBorder="1" applyAlignment="1" applyProtection="1">
      <alignment horizontal="center" vertical="center" wrapText="1"/>
      <protection hidden="1"/>
    </xf>
    <xf numFmtId="184" fontId="35" fillId="26" borderId="26" xfId="0" applyNumberFormat="1" applyFont="1" applyFill="1" applyBorder="1" applyAlignment="1" applyProtection="1">
      <alignment horizontal="center" vertical="center" wrapText="1"/>
      <protection hidden="1"/>
    </xf>
    <xf numFmtId="184" fontId="35" fillId="26" borderId="25" xfId="0" applyNumberFormat="1" applyFont="1" applyFill="1" applyBorder="1" applyAlignment="1" applyProtection="1">
      <alignment horizontal="center" vertical="center" wrapText="1"/>
      <protection hidden="1"/>
    </xf>
    <xf numFmtId="0" fontId="35" fillId="26" borderId="15" xfId="0" applyFont="1" applyFill="1" applyBorder="1" applyAlignment="1">
      <alignment horizontal="center" vertical="center"/>
    </xf>
    <xf numFmtId="0" fontId="41" fillId="31" borderId="12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14" fontId="0" fillId="0" borderId="12" xfId="0" applyNumberFormat="1" applyBorder="1" applyAlignment="1">
      <alignment horizontal="center" vertical="center" wrapText="1"/>
    </xf>
    <xf numFmtId="0" fontId="0" fillId="0" borderId="12" xfId="0" applyBorder="1" applyAlignment="1">
      <alignment horizontal="center" wrapText="1"/>
    </xf>
    <xf numFmtId="0" fontId="0" fillId="0" borderId="12" xfId="0" applyBorder="1" applyAlignment="1">
      <alignment horizontal="center" vertical="center"/>
    </xf>
    <xf numFmtId="49" fontId="0" fillId="0" borderId="12" xfId="0" applyNumberFormat="1" applyBorder="1" applyAlignment="1">
      <alignment horizontal="center" vertical="center" wrapText="1"/>
    </xf>
    <xf numFmtId="0" fontId="0" fillId="0" borderId="12" xfId="0" applyBorder="1" applyAlignment="1">
      <alignment horizontal="center"/>
    </xf>
    <xf numFmtId="0" fontId="0" fillId="0" borderId="12" xfId="0" applyBorder="1"/>
    <xf numFmtId="172" fontId="0" fillId="0" borderId="0" xfId="0" applyNumberFormat="1"/>
    <xf numFmtId="49" fontId="3" fillId="26" borderId="25" xfId="96" applyNumberFormat="1" applyFont="1" applyFill="1" applyBorder="1" applyAlignment="1" applyProtection="1">
      <alignment horizontal="center" vertical="center" wrapText="1"/>
      <protection locked="0"/>
    </xf>
    <xf numFmtId="172" fontId="3" fillId="26" borderId="25" xfId="96" applyNumberFormat="1" applyFont="1" applyFill="1" applyBorder="1" applyAlignment="1" applyProtection="1">
      <alignment horizontal="center" vertical="center" wrapText="1"/>
      <protection locked="0"/>
    </xf>
    <xf numFmtId="0" fontId="3" fillId="33" borderId="12" xfId="0" applyFont="1" applyFill="1" applyBorder="1" applyAlignment="1" applyProtection="1">
      <alignment horizontal="center" vertical="center" wrapText="1"/>
      <protection locked="0"/>
    </xf>
    <xf numFmtId="0" fontId="3" fillId="33" borderId="12" xfId="0" applyFont="1" applyFill="1" applyBorder="1" applyAlignment="1">
      <alignment horizontal="center" vertical="center"/>
    </xf>
    <xf numFmtId="0" fontId="3" fillId="33" borderId="12" xfId="79" applyFont="1" applyFill="1" applyBorder="1" applyAlignment="1">
      <alignment horizontal="center" vertical="center" wrapText="1"/>
    </xf>
    <xf numFmtId="14" fontId="3" fillId="33" borderId="12" xfId="0" applyNumberFormat="1" applyFont="1" applyFill="1" applyBorder="1" applyAlignment="1" applyProtection="1">
      <alignment horizontal="center" vertical="center" wrapText="1"/>
      <protection locked="0"/>
    </xf>
    <xf numFmtId="14" fontId="3" fillId="33" borderId="12" xfId="79" applyNumberFormat="1" applyFont="1" applyFill="1" applyBorder="1" applyAlignment="1">
      <alignment horizontal="center" vertical="center" wrapText="1"/>
    </xf>
    <xf numFmtId="0" fontId="35" fillId="33" borderId="12" xfId="0" applyFont="1" applyFill="1" applyBorder="1" applyAlignment="1" applyProtection="1">
      <alignment horizontal="center" vertical="center" wrapText="1"/>
      <protection locked="0"/>
    </xf>
    <xf numFmtId="0" fontId="35" fillId="33" borderId="13" xfId="0" applyFont="1" applyFill="1" applyBorder="1" applyAlignment="1" applyProtection="1">
      <alignment horizontal="center" vertical="center" wrapText="1"/>
      <protection locked="0"/>
    </xf>
    <xf numFmtId="178" fontId="3" fillId="33" borderId="13" xfId="0" applyNumberFormat="1" applyFont="1" applyFill="1" applyBorder="1" applyAlignment="1" applyProtection="1">
      <alignment horizontal="center" vertical="center" wrapText="1" shrinkToFit="1"/>
    </xf>
    <xf numFmtId="0" fontId="35" fillId="33" borderId="0" xfId="0" applyFont="1" applyFill="1" applyAlignment="1">
      <alignment horizontal="center" vertical="center"/>
    </xf>
    <xf numFmtId="1" fontId="3" fillId="33" borderId="12" xfId="96" applyNumberFormat="1" applyFont="1" applyFill="1" applyBorder="1" applyAlignment="1" applyProtection="1">
      <alignment horizontal="center" vertical="center" wrapText="1"/>
      <protection locked="0"/>
    </xf>
    <xf numFmtId="0" fontId="3" fillId="33" borderId="12" xfId="0" applyFont="1" applyFill="1" applyBorder="1" applyAlignment="1">
      <alignment horizontal="center" vertical="center" wrapText="1"/>
    </xf>
    <xf numFmtId="0" fontId="3" fillId="33" borderId="0" xfId="0" applyFont="1" applyFill="1" applyAlignment="1" applyProtection="1">
      <alignment horizontal="center" vertical="center" wrapText="1"/>
      <protection locked="0"/>
    </xf>
    <xf numFmtId="0" fontId="3" fillId="33" borderId="12" xfId="0" applyFont="1" applyFill="1" applyBorder="1" applyAlignment="1" applyProtection="1">
      <alignment horizontal="center" vertical="center"/>
      <protection locked="0"/>
    </xf>
    <xf numFmtId="0" fontId="3" fillId="33" borderId="0" xfId="0" applyFont="1" applyFill="1" applyAlignment="1">
      <alignment horizontal="center" vertical="center" wrapText="1"/>
    </xf>
    <xf numFmtId="0" fontId="3" fillId="33" borderId="13" xfId="0" applyFont="1" applyFill="1" applyBorder="1" applyAlignment="1">
      <alignment horizontal="center" vertical="center" wrapText="1"/>
    </xf>
    <xf numFmtId="178" fontId="35" fillId="33" borderId="17" xfId="0" applyNumberFormat="1" applyFont="1" applyFill="1" applyBorder="1" applyAlignment="1" applyProtection="1">
      <alignment horizontal="center" vertical="center" wrapText="1" shrinkToFit="1"/>
    </xf>
    <xf numFmtId="1" fontId="35" fillId="33" borderId="13" xfId="0" applyNumberFormat="1" applyFont="1" applyFill="1" applyBorder="1" applyAlignment="1" applyProtection="1">
      <alignment horizontal="center" vertical="center" wrapText="1"/>
    </xf>
    <xf numFmtId="1" fontId="35" fillId="33" borderId="12" xfId="0" applyNumberFormat="1" applyFont="1" applyFill="1" applyBorder="1" applyAlignment="1" applyProtection="1">
      <alignment horizontal="center" vertical="center" wrapText="1"/>
    </xf>
    <xf numFmtId="168" fontId="35" fillId="33" borderId="12" xfId="140" applyNumberFormat="1" applyFont="1" applyFill="1" applyBorder="1" applyAlignment="1" applyProtection="1">
      <alignment horizontal="center" vertical="center"/>
      <protection locked="0"/>
    </xf>
    <xf numFmtId="0" fontId="35" fillId="33" borderId="17" xfId="0" applyFont="1" applyFill="1" applyBorder="1" applyAlignment="1" applyProtection="1">
      <alignment horizontal="center" vertical="center" wrapText="1"/>
      <protection locked="0"/>
    </xf>
    <xf numFmtId="0" fontId="35" fillId="33" borderId="17" xfId="0" applyFont="1" applyFill="1" applyBorder="1" applyAlignment="1">
      <alignment horizontal="center" vertical="center"/>
    </xf>
    <xf numFmtId="49" fontId="3" fillId="33" borderId="0" xfId="0" applyNumberFormat="1" applyFont="1" applyFill="1" applyAlignment="1">
      <alignment horizontal="center" vertical="center" wrapText="1"/>
    </xf>
    <xf numFmtId="178" fontId="3" fillId="33" borderId="17" xfId="0" applyNumberFormat="1" applyFont="1" applyFill="1" applyBorder="1" applyAlignment="1" applyProtection="1">
      <alignment horizontal="center" vertical="center" wrapText="1" shrinkToFit="1"/>
      <protection locked="0"/>
    </xf>
    <xf numFmtId="49" fontId="35" fillId="33" borderId="13" xfId="0" applyNumberFormat="1" applyFont="1" applyFill="1" applyBorder="1" applyAlignment="1">
      <alignment horizontal="center" vertical="center" wrapText="1"/>
    </xf>
    <xf numFmtId="49" fontId="35" fillId="33" borderId="17" xfId="0" applyNumberFormat="1" applyFont="1" applyFill="1" applyBorder="1" applyAlignment="1">
      <alignment horizontal="center" vertical="center" wrapText="1"/>
    </xf>
    <xf numFmtId="0" fontId="3" fillId="33" borderId="13" xfId="0" applyFont="1" applyFill="1" applyBorder="1" applyAlignment="1" applyProtection="1">
      <alignment horizontal="center" vertical="center" wrapText="1"/>
      <protection locked="0"/>
    </xf>
    <xf numFmtId="180" fontId="35" fillId="33" borderId="15" xfId="140" applyNumberFormat="1" applyFont="1" applyFill="1" applyBorder="1" applyAlignment="1" applyProtection="1">
      <alignment horizontal="center" vertical="center" wrapText="1"/>
      <protection hidden="1"/>
    </xf>
    <xf numFmtId="186" fontId="35" fillId="33" borderId="13" xfId="140" applyNumberFormat="1" applyFont="1" applyFill="1" applyBorder="1" applyAlignment="1" applyProtection="1">
      <alignment horizontal="center" vertical="center" wrapText="1"/>
      <protection hidden="1"/>
    </xf>
    <xf numFmtId="180" fontId="3" fillId="33" borderId="19" xfId="96" applyNumberFormat="1" applyFont="1" applyFill="1" applyBorder="1" applyAlignment="1" applyProtection="1">
      <alignment horizontal="center" vertical="center" wrapText="1"/>
      <protection locked="0"/>
    </xf>
    <xf numFmtId="4" fontId="35" fillId="33" borderId="12" xfId="140" applyNumberFormat="1" applyFont="1" applyFill="1" applyBorder="1" applyAlignment="1" applyProtection="1">
      <alignment horizontal="center" vertical="center"/>
      <protection locked="0"/>
    </xf>
    <xf numFmtId="0" fontId="35" fillId="33" borderId="18" xfId="0" applyFont="1" applyFill="1" applyBorder="1" applyAlignment="1" applyProtection="1">
      <alignment horizontal="center" vertical="center" wrapText="1"/>
      <protection locked="0"/>
    </xf>
    <xf numFmtId="0" fontId="35" fillId="33" borderId="25" xfId="0" applyFont="1" applyFill="1" applyBorder="1" applyAlignment="1" applyProtection="1">
      <alignment horizontal="center" vertical="center" wrapText="1"/>
      <protection locked="0"/>
    </xf>
    <xf numFmtId="178" fontId="3" fillId="33" borderId="12" xfId="0" applyNumberFormat="1" applyFont="1" applyFill="1" applyBorder="1" applyAlignment="1" applyProtection="1">
      <alignment horizontal="center" vertical="center" wrapText="1" shrinkToFit="1"/>
    </xf>
    <xf numFmtId="14" fontId="3" fillId="33" borderId="25" xfId="96" applyNumberFormat="1" applyFont="1" applyFill="1" applyBorder="1" applyAlignment="1" applyProtection="1">
      <alignment horizontal="center" vertical="center" wrapText="1"/>
      <protection locked="0"/>
    </xf>
    <xf numFmtId="178" fontId="3" fillId="33" borderId="17" xfId="0" applyNumberFormat="1" applyFont="1" applyFill="1" applyBorder="1" applyAlignment="1" applyProtection="1">
      <alignment horizontal="center" vertical="center" wrapText="1" shrinkToFit="1"/>
    </xf>
    <xf numFmtId="178" fontId="3" fillId="33" borderId="12" xfId="0" applyNumberFormat="1" applyFont="1" applyFill="1" applyBorder="1" applyAlignment="1" applyProtection="1">
      <alignment horizontal="center" vertical="center" wrapText="1" shrinkToFit="1"/>
      <protection locked="0"/>
    </xf>
    <xf numFmtId="1" fontId="3" fillId="33" borderId="12" xfId="0" applyNumberFormat="1" applyFont="1" applyFill="1" applyBorder="1" applyAlignment="1" applyProtection="1">
      <alignment horizontal="center" vertical="center" wrapText="1"/>
    </xf>
    <xf numFmtId="1" fontId="3" fillId="33" borderId="12" xfId="0" applyNumberFormat="1" applyFont="1" applyFill="1" applyBorder="1" applyAlignment="1" applyProtection="1">
      <alignment horizontal="center" vertical="center" wrapText="1"/>
      <protection locked="0"/>
    </xf>
    <xf numFmtId="0" fontId="35" fillId="33" borderId="15" xfId="0" applyFont="1" applyFill="1" applyBorder="1" applyAlignment="1" applyProtection="1">
      <alignment horizontal="center" vertical="center" wrapText="1"/>
      <protection locked="0"/>
    </xf>
    <xf numFmtId="178" fontId="3" fillId="33" borderId="12" xfId="0" applyNumberFormat="1" applyFont="1" applyFill="1" applyBorder="1" applyAlignment="1">
      <alignment horizontal="center" vertical="center" wrapText="1"/>
    </xf>
    <xf numFmtId="14" fontId="3" fillId="33" borderId="12" xfId="96" applyNumberFormat="1" applyFont="1" applyFill="1" applyBorder="1" applyAlignment="1" applyProtection="1">
      <alignment horizontal="center" vertical="center" wrapText="1"/>
      <protection locked="0"/>
    </xf>
    <xf numFmtId="0" fontId="35" fillId="33" borderId="23" xfId="0" applyFont="1" applyFill="1" applyBorder="1" applyAlignment="1">
      <alignment horizontal="center" vertical="center"/>
    </xf>
    <xf numFmtId="1" fontId="3" fillId="33" borderId="23" xfId="0" applyNumberFormat="1" applyFont="1" applyFill="1" applyBorder="1" applyAlignment="1" applyProtection="1">
      <alignment horizontal="center" vertical="center" wrapText="1"/>
    </xf>
    <xf numFmtId="0" fontId="35" fillId="33" borderId="19" xfId="0" applyFont="1" applyFill="1" applyBorder="1" applyAlignment="1" applyProtection="1">
      <alignment horizontal="center" vertical="center" wrapText="1"/>
      <protection locked="0"/>
    </xf>
    <xf numFmtId="0" fontId="35" fillId="33" borderId="19" xfId="0" applyFont="1" applyFill="1" applyBorder="1" applyAlignment="1">
      <alignment horizontal="center" vertical="center"/>
    </xf>
    <xf numFmtId="180" fontId="35" fillId="33" borderId="19" xfId="0" applyNumberFormat="1" applyFont="1" applyFill="1" applyBorder="1" applyAlignment="1">
      <alignment horizontal="center" vertical="center"/>
    </xf>
    <xf numFmtId="172" fontId="3" fillId="33" borderId="12" xfId="96" applyNumberFormat="1" applyFont="1" applyFill="1" applyBorder="1" applyAlignment="1" applyProtection="1">
      <alignment horizontal="center" vertical="center" wrapText="1"/>
      <protection locked="0"/>
    </xf>
    <xf numFmtId="0" fontId="3" fillId="33" borderId="12" xfId="70" applyFont="1" applyFill="1" applyBorder="1" applyAlignment="1">
      <alignment horizontal="center" vertical="center"/>
    </xf>
    <xf numFmtId="181" fontId="3" fillId="33" borderId="12" xfId="96" applyNumberFormat="1" applyFont="1" applyFill="1" applyBorder="1" applyAlignment="1" applyProtection="1">
      <alignment horizontal="center" vertical="center" wrapText="1"/>
      <protection locked="0"/>
    </xf>
    <xf numFmtId="1" fontId="3" fillId="33" borderId="14" xfId="96" applyNumberFormat="1" applyFont="1" applyFill="1" applyBorder="1" applyAlignment="1" applyProtection="1">
      <alignment horizontal="center" vertical="center" wrapText="1"/>
      <protection locked="0"/>
    </xf>
    <xf numFmtId="0" fontId="3" fillId="33" borderId="0" xfId="0" applyFont="1" applyFill="1" applyAlignment="1" applyProtection="1">
      <alignment horizontal="center" vertical="center"/>
      <protection locked="0"/>
    </xf>
    <xf numFmtId="49" fontId="3" fillId="33" borderId="12" xfId="0" applyNumberFormat="1" applyFont="1" applyFill="1" applyBorder="1" applyAlignment="1">
      <alignment horizontal="center" vertical="center" wrapText="1"/>
    </xf>
    <xf numFmtId="173" fontId="3" fillId="33" borderId="12" xfId="96" applyNumberFormat="1" applyFont="1" applyFill="1" applyBorder="1" applyAlignment="1" applyProtection="1">
      <alignment horizontal="center" vertical="center" wrapText="1"/>
      <protection locked="0"/>
    </xf>
    <xf numFmtId="172" fontId="35" fillId="33" borderId="12" xfId="0" applyNumberFormat="1" applyFont="1" applyFill="1" applyBorder="1" applyAlignment="1">
      <alignment horizontal="center" vertical="center"/>
    </xf>
    <xf numFmtId="0" fontId="35" fillId="33" borderId="12" xfId="0" applyFont="1" applyFill="1" applyBorder="1" applyAlignment="1">
      <alignment horizontal="center" vertical="center"/>
    </xf>
    <xf numFmtId="0" fontId="35" fillId="33" borderId="12" xfId="0" applyFont="1" applyFill="1" applyBorder="1" applyAlignment="1">
      <alignment horizontal="center" vertical="center" wrapText="1"/>
    </xf>
    <xf numFmtId="49" fontId="35" fillId="33" borderId="12" xfId="0" applyNumberFormat="1" applyFont="1" applyFill="1" applyBorder="1" applyAlignment="1">
      <alignment horizontal="center" vertical="center"/>
    </xf>
    <xf numFmtId="1" fontId="3" fillId="33" borderId="13" xfId="96" applyNumberFormat="1" applyFont="1" applyFill="1" applyBorder="1" applyAlignment="1" applyProtection="1">
      <alignment horizontal="center" vertical="center" wrapText="1"/>
      <protection locked="0"/>
    </xf>
    <xf numFmtId="49" fontId="3" fillId="33" borderId="12" xfId="96" applyNumberFormat="1" applyFont="1" applyFill="1" applyBorder="1" applyAlignment="1" applyProtection="1">
      <alignment horizontal="center" vertical="center" wrapText="1"/>
      <protection locked="0"/>
    </xf>
    <xf numFmtId="49" fontId="35" fillId="33" borderId="12" xfId="0" applyNumberFormat="1" applyFont="1" applyFill="1" applyBorder="1" applyAlignment="1">
      <alignment horizontal="center" vertical="center" wrapText="1"/>
    </xf>
    <xf numFmtId="49" fontId="35" fillId="33" borderId="26" xfId="0" applyNumberFormat="1" applyFont="1" applyFill="1" applyBorder="1" applyAlignment="1">
      <alignment horizontal="center" vertical="center" wrapText="1"/>
    </xf>
    <xf numFmtId="49" fontId="35" fillId="33" borderId="12" xfId="0" applyNumberFormat="1" applyFont="1" applyFill="1" applyBorder="1" applyAlignment="1" applyProtection="1">
      <alignment horizontal="center" vertical="center" wrapText="1"/>
      <protection locked="0"/>
    </xf>
    <xf numFmtId="0" fontId="3" fillId="33" borderId="26" xfId="0" applyFont="1" applyFill="1" applyBorder="1" applyAlignment="1" applyProtection="1">
      <alignment horizontal="center" vertical="center" wrapText="1"/>
      <protection locked="0"/>
    </xf>
    <xf numFmtId="14" fontId="35" fillId="33" borderId="12" xfId="0" applyNumberFormat="1" applyFont="1" applyFill="1" applyBorder="1" applyAlignment="1">
      <alignment horizontal="center" vertical="center" wrapText="1"/>
    </xf>
    <xf numFmtId="49" fontId="3" fillId="33" borderId="26" xfId="0" applyNumberFormat="1" applyFont="1" applyFill="1" applyBorder="1" applyAlignment="1" applyProtection="1">
      <alignment horizontal="center" vertical="center" wrapText="1"/>
      <protection locked="0"/>
    </xf>
    <xf numFmtId="49" fontId="35" fillId="33" borderId="13" xfId="0" applyNumberFormat="1" applyFont="1" applyFill="1" applyBorder="1" applyAlignment="1" applyProtection="1">
      <alignment horizontal="center" vertical="center" wrapText="1"/>
      <protection locked="0"/>
    </xf>
    <xf numFmtId="3" fontId="3" fillId="33" borderId="14" xfId="68" applyNumberFormat="1" applyFont="1" applyFill="1" applyBorder="1" applyAlignment="1">
      <alignment horizontal="center" vertical="center"/>
    </xf>
    <xf numFmtId="168" fontId="35" fillId="33" borderId="12" xfId="140" applyNumberFormat="1" applyFont="1" applyFill="1" applyBorder="1" applyAlignment="1">
      <alignment horizontal="center" vertical="center"/>
    </xf>
    <xf numFmtId="4" fontId="35" fillId="33" borderId="12" xfId="0" applyNumberFormat="1" applyFont="1" applyFill="1" applyBorder="1" applyAlignment="1" applyProtection="1">
      <alignment horizontal="center" vertical="center" wrapText="1"/>
      <protection hidden="1"/>
    </xf>
    <xf numFmtId="14" fontId="35" fillId="33" borderId="12" xfId="0" applyNumberFormat="1" applyFont="1" applyFill="1" applyBorder="1" applyAlignment="1" applyProtection="1">
      <alignment horizontal="center" vertical="center" wrapText="1"/>
      <protection locked="0"/>
    </xf>
    <xf numFmtId="0" fontId="3" fillId="33" borderId="12" xfId="96" applyFont="1" applyFill="1" applyBorder="1" applyAlignment="1" applyProtection="1">
      <alignment horizontal="center" vertical="center" wrapText="1"/>
      <protection locked="0"/>
    </xf>
    <xf numFmtId="174" fontId="35" fillId="33" borderId="12" xfId="0" applyNumberFormat="1" applyFont="1" applyFill="1" applyBorder="1" applyAlignment="1" applyProtection="1">
      <alignment horizontal="center" vertical="center" wrapText="1"/>
      <protection locked="0"/>
    </xf>
    <xf numFmtId="4" fontId="35" fillId="33" borderId="12" xfId="0" applyNumberFormat="1" applyFont="1" applyFill="1" applyBorder="1" applyAlignment="1" applyProtection="1">
      <alignment horizontal="center" vertical="center" wrapText="1"/>
      <protection locked="0"/>
    </xf>
    <xf numFmtId="0" fontId="35" fillId="33" borderId="0" xfId="0" applyFont="1" applyFill="1" applyAlignment="1" applyProtection="1">
      <alignment horizontal="center" vertical="center" wrapText="1"/>
      <protection locked="0"/>
    </xf>
    <xf numFmtId="0" fontId="35" fillId="33" borderId="14" xfId="0" applyFont="1" applyFill="1" applyBorder="1" applyAlignment="1" applyProtection="1">
      <alignment horizontal="center" vertical="center" wrapText="1"/>
      <protection locked="0"/>
    </xf>
    <xf numFmtId="184" fontId="35" fillId="33" borderId="12" xfId="0" applyNumberFormat="1" applyFont="1" applyFill="1" applyBorder="1" applyAlignment="1" applyProtection="1">
      <alignment horizontal="center" vertical="center" wrapText="1"/>
      <protection hidden="1"/>
    </xf>
    <xf numFmtId="0" fontId="35" fillId="33" borderId="12" xfId="0" applyFont="1" applyFill="1" applyBorder="1" applyAlignment="1" applyProtection="1">
      <alignment horizontal="center" vertical="center"/>
      <protection locked="0"/>
    </xf>
    <xf numFmtId="49" fontId="35" fillId="33" borderId="12" xfId="0" applyNumberFormat="1" applyFont="1" applyFill="1" applyBorder="1" applyAlignment="1" applyProtection="1">
      <alignment horizontal="center" vertical="center" wrapText="1"/>
      <protection hidden="1"/>
    </xf>
    <xf numFmtId="1" fontId="35" fillId="33" borderId="12" xfId="0" applyNumberFormat="1" applyFont="1" applyFill="1" applyBorder="1" applyAlignment="1" applyProtection="1">
      <alignment horizontal="center" vertical="center" wrapText="1"/>
      <protection locked="0"/>
    </xf>
    <xf numFmtId="181" fontId="35" fillId="33" borderId="12" xfId="0" applyNumberFormat="1" applyFont="1" applyFill="1" applyBorder="1" applyAlignment="1" applyProtection="1">
      <alignment horizontal="center" vertical="center" wrapText="1"/>
      <protection locked="0"/>
    </xf>
    <xf numFmtId="0" fontId="35" fillId="33" borderId="12" xfId="80" applyFont="1" applyFill="1" applyBorder="1" applyAlignment="1">
      <alignment horizontal="center" vertical="center" wrapText="1"/>
    </xf>
    <xf numFmtId="0" fontId="35" fillId="33" borderId="12" xfId="79" applyFont="1" applyFill="1" applyBorder="1" applyAlignment="1">
      <alignment horizontal="center" vertical="center" wrapText="1"/>
    </xf>
    <xf numFmtId="4" fontId="3" fillId="26" borderId="12" xfId="0" applyNumberFormat="1" applyFont="1" applyFill="1" applyBorder="1" applyAlignment="1" applyProtection="1">
      <alignment horizontal="center" vertical="center"/>
      <protection locked="0"/>
    </xf>
    <xf numFmtId="14" fontId="3" fillId="33" borderId="12" xfId="79" applyNumberFormat="1" applyFont="1" applyFill="1" applyBorder="1" applyAlignment="1" applyProtection="1">
      <alignment horizontal="center" vertical="center" wrapText="1"/>
    </xf>
    <xf numFmtId="185" fontId="3" fillId="26" borderId="12" xfId="0" applyNumberFormat="1" applyFont="1" applyFill="1" applyBorder="1" applyAlignment="1" applyProtection="1">
      <alignment horizontal="center" vertical="center" wrapText="1"/>
      <protection hidden="1"/>
    </xf>
    <xf numFmtId="180" fontId="3" fillId="26" borderId="12" xfId="0" applyNumberFormat="1" applyFont="1" applyFill="1" applyBorder="1" applyAlignment="1" applyProtection="1">
      <alignment horizontal="center" vertical="center"/>
      <protection locked="0"/>
    </xf>
    <xf numFmtId="178" fontId="3" fillId="26" borderId="12" xfId="0" applyNumberFormat="1" applyFont="1" applyFill="1" applyBorder="1" applyAlignment="1" applyProtection="1">
      <alignment horizontal="center" vertical="center" wrapText="1" shrinkToFit="1"/>
      <protection locked="0"/>
    </xf>
    <xf numFmtId="180" fontId="35" fillId="26" borderId="12" xfId="140" applyNumberFormat="1" applyFont="1" applyFill="1" applyBorder="1" applyAlignment="1" applyProtection="1">
      <alignment horizontal="center" vertical="center" wrapText="1"/>
      <protection hidden="1"/>
    </xf>
    <xf numFmtId="0" fontId="3" fillId="33" borderId="14" xfId="0" applyFont="1" applyFill="1" applyBorder="1" applyAlignment="1" applyProtection="1">
      <alignment horizontal="center" vertical="center" wrapText="1"/>
      <protection locked="0"/>
    </xf>
    <xf numFmtId="168" fontId="35" fillId="26" borderId="12" xfId="0" applyNumberFormat="1" applyFont="1" applyFill="1" applyBorder="1" applyAlignment="1" applyProtection="1">
      <alignment horizontal="center" vertical="center" wrapText="1"/>
      <protection hidden="1"/>
    </xf>
    <xf numFmtId="49" fontId="3" fillId="26" borderId="12" xfId="0" applyNumberFormat="1" applyFont="1" applyFill="1" applyBorder="1" applyAlignment="1" applyProtection="1">
      <alignment horizontal="center" vertical="center" wrapText="1"/>
    </xf>
    <xf numFmtId="49" fontId="3" fillId="33" borderId="12" xfId="0" applyNumberFormat="1" applyFont="1" applyFill="1" applyBorder="1" applyAlignment="1" applyProtection="1">
      <alignment horizontal="center" vertical="center" wrapText="1"/>
      <protection locked="0"/>
    </xf>
    <xf numFmtId="14" fontId="35" fillId="33" borderId="12" xfId="0" applyNumberFormat="1" applyFont="1" applyFill="1" applyBorder="1" applyAlignment="1">
      <alignment horizontal="center" vertical="center"/>
    </xf>
    <xf numFmtId="3" fontId="3" fillId="33" borderId="12" xfId="68" applyNumberFormat="1" applyFont="1" applyFill="1" applyBorder="1" applyAlignment="1">
      <alignment horizontal="center" vertical="center"/>
    </xf>
    <xf numFmtId="181" fontId="35" fillId="26" borderId="12" xfId="0" applyNumberFormat="1" applyFont="1" applyFill="1" applyBorder="1" applyAlignment="1" applyProtection="1">
      <alignment horizontal="center" vertical="center" wrapText="1"/>
      <protection locked="0"/>
    </xf>
    <xf numFmtId="49" fontId="35" fillId="26" borderId="14" xfId="0" applyNumberFormat="1" applyFont="1" applyFill="1" applyBorder="1" applyAlignment="1">
      <alignment horizontal="center" vertical="center"/>
    </xf>
    <xf numFmtId="172" fontId="3" fillId="26" borderId="15" xfId="96" applyNumberFormat="1" applyFont="1" applyFill="1" applyBorder="1" applyAlignment="1" applyProtection="1">
      <alignment horizontal="center" vertical="center" wrapText="1"/>
      <protection locked="0"/>
    </xf>
    <xf numFmtId="179" fontId="3" fillId="26" borderId="12" xfId="0" applyNumberFormat="1" applyFont="1" applyFill="1" applyBorder="1" applyAlignment="1" applyProtection="1">
      <alignment horizontal="center" vertical="center"/>
      <protection locked="0"/>
    </xf>
    <xf numFmtId="0" fontId="3" fillId="26" borderId="0" xfId="0" applyFont="1" applyFill="1" applyAlignment="1" applyProtection="1">
      <alignment horizontal="center" vertical="center"/>
      <protection locked="0"/>
    </xf>
    <xf numFmtId="0" fontId="3" fillId="26" borderId="25" xfId="0" applyFont="1" applyFill="1" applyBorder="1" applyAlignment="1">
      <alignment horizontal="center" vertical="center" wrapText="1"/>
    </xf>
    <xf numFmtId="14" fontId="3" fillId="26" borderId="0" xfId="0" applyNumberFormat="1" applyFont="1" applyFill="1" applyAlignment="1" applyProtection="1">
      <alignment horizontal="center" vertical="center" wrapText="1"/>
      <protection locked="0"/>
    </xf>
    <xf numFmtId="14" fontId="35" fillId="33" borderId="0" xfId="0" applyNumberFormat="1" applyFont="1" applyFill="1" applyAlignment="1" applyProtection="1">
      <alignment horizontal="center" vertical="center" wrapText="1"/>
      <protection locked="0"/>
    </xf>
    <xf numFmtId="172" fontId="35" fillId="33" borderId="12" xfId="0" applyNumberFormat="1" applyFont="1" applyFill="1" applyBorder="1" applyAlignment="1" applyProtection="1">
      <alignment horizontal="center" vertical="center" wrapText="1"/>
      <protection locked="0"/>
    </xf>
    <xf numFmtId="172" fontId="35" fillId="26" borderId="25" xfId="0" applyNumberFormat="1" applyFont="1" applyFill="1" applyBorder="1" applyAlignment="1" applyProtection="1">
      <alignment horizontal="center" vertical="center" wrapText="1"/>
      <protection hidden="1"/>
    </xf>
    <xf numFmtId="172" fontId="3" fillId="33" borderId="25" xfId="96" applyNumberFormat="1" applyFont="1" applyFill="1" applyBorder="1" applyAlignment="1" applyProtection="1">
      <alignment horizontal="center" vertical="center" wrapText="1"/>
      <protection locked="0"/>
    </xf>
    <xf numFmtId="0" fontId="3" fillId="33" borderId="12" xfId="70" applyFont="1" applyFill="1" applyBorder="1" applyAlignment="1">
      <alignment horizontal="center" vertical="center" wrapText="1"/>
    </xf>
    <xf numFmtId="172" fontId="35" fillId="33" borderId="12" xfId="0" applyNumberFormat="1" applyFont="1" applyFill="1" applyBorder="1" applyAlignment="1" applyProtection="1">
      <alignment horizontal="center" vertical="center" wrapText="1"/>
      <protection hidden="1"/>
    </xf>
    <xf numFmtId="14" fontId="35" fillId="26" borderId="12" xfId="96" applyNumberFormat="1" applyFont="1" applyFill="1" applyBorder="1" applyAlignment="1" applyProtection="1">
      <alignment horizontal="center" vertical="center" wrapText="1"/>
      <protection locked="0"/>
    </xf>
    <xf numFmtId="1" fontId="43" fillId="27" borderId="12" xfId="96" applyNumberFormat="1" applyFont="1" applyFill="1" applyBorder="1" applyAlignment="1" applyProtection="1">
      <alignment horizontal="center" vertical="center" wrapText="1"/>
      <protection locked="0"/>
    </xf>
    <xf numFmtId="1" fontId="3" fillId="27" borderId="12" xfId="96" applyNumberFormat="1" applyFont="1" applyFill="1" applyBorder="1" applyAlignment="1" applyProtection="1">
      <alignment horizontal="center" vertical="center" wrapText="1"/>
      <protection locked="0"/>
    </xf>
    <xf numFmtId="49" fontId="35" fillId="26" borderId="12" xfId="96" applyNumberFormat="1" applyFont="1" applyFill="1" applyBorder="1" applyAlignment="1" applyProtection="1">
      <alignment horizontal="center" vertical="center" wrapText="1"/>
      <protection locked="0"/>
    </xf>
    <xf numFmtId="172" fontId="35" fillId="33" borderId="12" xfId="0" applyNumberFormat="1" applyFont="1" applyFill="1" applyBorder="1" applyAlignment="1">
      <alignment horizontal="center" vertical="center" wrapText="1"/>
    </xf>
    <xf numFmtId="0" fontId="35" fillId="33" borderId="0" xfId="0" applyFont="1" applyFill="1" applyAlignment="1">
      <alignment horizontal="center" vertical="center" wrapText="1"/>
    </xf>
    <xf numFmtId="182" fontId="35" fillId="26" borderId="12" xfId="0" applyNumberFormat="1" applyFont="1" applyFill="1" applyBorder="1" applyAlignment="1" applyProtection="1">
      <alignment horizontal="center" vertical="center" wrapText="1"/>
      <protection locked="0"/>
    </xf>
    <xf numFmtId="0" fontId="35" fillId="27" borderId="0" xfId="0" applyFont="1" applyFill="1" applyAlignment="1" applyProtection="1">
      <alignment horizontal="center" vertical="center" wrapText="1"/>
      <protection locked="0"/>
    </xf>
    <xf numFmtId="0" fontId="43" fillId="27" borderId="12" xfId="0" applyFont="1" applyFill="1" applyBorder="1" applyAlignment="1" applyProtection="1">
      <alignment horizontal="center" vertical="center" wrapText="1"/>
      <protection locked="0"/>
    </xf>
    <xf numFmtId="0" fontId="35" fillId="33" borderId="12" xfId="0" applyFont="1" applyFill="1" applyBorder="1" applyAlignment="1" applyProtection="1">
      <alignment horizontal="center" vertical="center" wrapText="1"/>
      <protection hidden="1"/>
    </xf>
    <xf numFmtId="182" fontId="35" fillId="33" borderId="12" xfId="0" applyNumberFormat="1" applyFont="1" applyFill="1" applyBorder="1" applyAlignment="1" applyProtection="1">
      <alignment horizontal="center" vertical="center" wrapText="1"/>
      <protection locked="0"/>
    </xf>
    <xf numFmtId="172" fontId="35" fillId="33" borderId="13" xfId="0" applyNumberFormat="1" applyFont="1" applyFill="1" applyBorder="1" applyAlignment="1" applyProtection="1">
      <alignment horizontal="center" vertical="center" wrapText="1"/>
      <protection hidden="1"/>
    </xf>
    <xf numFmtId="0" fontId="35" fillId="33" borderId="16" xfId="0" applyFont="1" applyFill="1" applyBorder="1" applyAlignment="1" applyProtection="1">
      <alignment horizontal="center" vertical="center" wrapText="1"/>
      <protection locked="0"/>
    </xf>
    <xf numFmtId="0" fontId="35" fillId="33" borderId="26" xfId="0" applyFont="1" applyFill="1" applyBorder="1" applyAlignment="1" applyProtection="1">
      <alignment horizontal="center" vertical="center" wrapText="1"/>
      <protection locked="0"/>
    </xf>
    <xf numFmtId="172" fontId="35" fillId="33" borderId="0" xfId="0" applyNumberFormat="1" applyFont="1" applyFill="1" applyAlignment="1" applyProtection="1">
      <alignment horizontal="center" vertical="center" wrapText="1"/>
      <protection hidden="1"/>
    </xf>
    <xf numFmtId="14" fontId="35" fillId="33" borderId="13" xfId="0" applyNumberFormat="1" applyFont="1" applyFill="1" applyBorder="1" applyAlignment="1" applyProtection="1">
      <alignment horizontal="center" vertical="center" wrapText="1"/>
      <protection locked="0"/>
    </xf>
    <xf numFmtId="0" fontId="35" fillId="33" borderId="26" xfId="0" applyFont="1" applyFill="1" applyBorder="1" applyAlignment="1" applyProtection="1">
      <alignment horizontal="center" vertical="center" wrapText="1"/>
      <protection hidden="1"/>
    </xf>
    <xf numFmtId="14" fontId="35" fillId="33" borderId="18" xfId="0" applyNumberFormat="1" applyFont="1" applyFill="1" applyBorder="1" applyAlignment="1" applyProtection="1">
      <alignment horizontal="center" vertical="center" wrapText="1"/>
      <protection locked="0"/>
    </xf>
    <xf numFmtId="174" fontId="35" fillId="33" borderId="0" xfId="0" applyNumberFormat="1" applyFont="1" applyFill="1" applyAlignment="1" applyProtection="1">
      <alignment horizontal="center" vertical="center" wrapText="1"/>
      <protection locked="0"/>
    </xf>
    <xf numFmtId="4" fontId="35" fillId="33" borderId="13" xfId="0" applyNumberFormat="1" applyFont="1" applyFill="1" applyBorder="1" applyAlignment="1" applyProtection="1">
      <alignment horizontal="center" vertical="center" wrapText="1"/>
      <protection locked="0"/>
    </xf>
    <xf numFmtId="0" fontId="35" fillId="33" borderId="27" xfId="0" applyFont="1" applyFill="1" applyBorder="1" applyAlignment="1" applyProtection="1">
      <alignment horizontal="center" vertical="center" wrapText="1"/>
      <protection locked="0"/>
    </xf>
    <xf numFmtId="172" fontId="35" fillId="26" borderId="26" xfId="0" applyNumberFormat="1" applyFont="1" applyFill="1" applyBorder="1" applyAlignment="1" applyProtection="1">
      <alignment horizontal="center" vertical="center" wrapText="1"/>
    </xf>
    <xf numFmtId="14" fontId="35" fillId="33" borderId="25" xfId="0" applyNumberFormat="1" applyFont="1" applyFill="1" applyBorder="1" applyAlignment="1" applyProtection="1">
      <alignment horizontal="center" vertical="center" wrapText="1"/>
      <protection locked="0"/>
    </xf>
    <xf numFmtId="0" fontId="35" fillId="33" borderId="22" xfId="0" applyFont="1" applyFill="1" applyBorder="1" applyAlignment="1" applyProtection="1">
      <alignment horizontal="center" vertical="center" wrapText="1"/>
      <protection locked="0"/>
    </xf>
    <xf numFmtId="0" fontId="3" fillId="33" borderId="24" xfId="0" applyFont="1" applyFill="1" applyBorder="1" applyAlignment="1" applyProtection="1">
      <alignment horizontal="center" vertical="center" wrapText="1"/>
      <protection locked="0"/>
    </xf>
    <xf numFmtId="0" fontId="35" fillId="33" borderId="25" xfId="0" applyFont="1" applyFill="1" applyBorder="1" applyAlignment="1" applyProtection="1">
      <alignment horizontal="center" vertical="center" wrapText="1"/>
      <protection hidden="1"/>
    </xf>
    <xf numFmtId="0" fontId="35" fillId="33" borderId="0" xfId="0" applyFont="1" applyFill="1" applyAlignment="1" applyProtection="1">
      <alignment horizontal="center" vertical="center" wrapText="1"/>
    </xf>
    <xf numFmtId="4" fontId="35" fillId="33" borderId="25" xfId="0" applyNumberFormat="1" applyFont="1" applyFill="1" applyBorder="1" applyAlignment="1" applyProtection="1">
      <alignment horizontal="center" vertical="center" wrapText="1"/>
      <protection locked="0"/>
    </xf>
    <xf numFmtId="49" fontId="3" fillId="26" borderId="22" xfId="96" applyNumberFormat="1" applyFont="1" applyFill="1" applyBorder="1" applyAlignment="1" applyProtection="1">
      <alignment horizontal="center" vertical="center" wrapText="1"/>
      <protection locked="0"/>
    </xf>
    <xf numFmtId="172" fontId="35" fillId="26" borderId="25" xfId="0" applyNumberFormat="1" applyFont="1" applyFill="1" applyBorder="1" applyAlignment="1">
      <alignment horizontal="center" vertical="center"/>
    </xf>
    <xf numFmtId="0" fontId="35" fillId="33" borderId="20" xfId="0" applyFont="1" applyFill="1" applyBorder="1" applyAlignment="1" applyProtection="1">
      <alignment horizontal="center" vertical="center" wrapText="1"/>
      <protection locked="0"/>
    </xf>
    <xf numFmtId="0" fontId="35" fillId="26" borderId="13" xfId="0" applyFont="1" applyFill="1" applyBorder="1" applyAlignment="1" applyProtection="1">
      <alignment horizontal="center" vertical="center" wrapText="1"/>
    </xf>
    <xf numFmtId="0" fontId="35" fillId="32" borderId="0" xfId="0" applyFont="1" applyFill="1" applyAlignment="1" applyProtection="1">
      <alignment horizontal="center" vertical="center" wrapText="1"/>
      <protection locked="0"/>
    </xf>
    <xf numFmtId="49" fontId="35" fillId="26" borderId="20" xfId="0" applyNumberFormat="1" applyFont="1" applyFill="1" applyBorder="1" applyAlignment="1" applyProtection="1">
      <alignment horizontal="center" vertical="center" wrapText="1"/>
      <protection locked="0"/>
    </xf>
    <xf numFmtId="14" fontId="35" fillId="33" borderId="20" xfId="0" applyNumberFormat="1" applyFont="1" applyFill="1" applyBorder="1" applyAlignment="1" applyProtection="1">
      <alignment horizontal="center" vertical="center" wrapText="1"/>
      <protection locked="0"/>
    </xf>
    <xf numFmtId="0" fontId="35" fillId="33" borderId="29" xfId="0" applyFont="1" applyFill="1" applyBorder="1" applyAlignment="1" applyProtection="1">
      <alignment horizontal="center" vertical="center" wrapText="1"/>
      <protection locked="0"/>
    </xf>
    <xf numFmtId="0" fontId="35" fillId="33" borderId="30" xfId="0" applyFont="1" applyFill="1" applyBorder="1" applyAlignment="1" applyProtection="1">
      <alignment horizontal="center" vertical="center" wrapText="1"/>
      <protection locked="0"/>
    </xf>
    <xf numFmtId="172" fontId="35" fillId="33" borderId="15" xfId="0" applyNumberFormat="1" applyFont="1" applyFill="1" applyBorder="1" applyAlignment="1" applyProtection="1">
      <alignment horizontal="center" vertical="center" wrapText="1"/>
      <protection hidden="1"/>
    </xf>
    <xf numFmtId="172" fontId="35" fillId="33" borderId="22" xfId="0" applyNumberFormat="1" applyFont="1" applyFill="1" applyBorder="1" applyAlignment="1" applyProtection="1">
      <alignment horizontal="center" vertical="center" wrapText="1"/>
      <protection hidden="1"/>
    </xf>
    <xf numFmtId="172" fontId="35" fillId="33" borderId="29" xfId="0" applyNumberFormat="1" applyFont="1" applyFill="1" applyBorder="1" applyAlignment="1" applyProtection="1">
      <alignment horizontal="center" vertical="center" wrapText="1"/>
      <protection hidden="1"/>
    </xf>
    <xf numFmtId="172" fontId="35" fillId="33" borderId="30" xfId="0" applyNumberFormat="1" applyFont="1" applyFill="1" applyBorder="1" applyAlignment="1" applyProtection="1">
      <alignment horizontal="center" vertical="center" wrapText="1"/>
      <protection hidden="1"/>
    </xf>
    <xf numFmtId="0" fontId="35" fillId="33" borderId="31" xfId="0" applyFont="1" applyFill="1" applyBorder="1" applyAlignment="1" applyProtection="1">
      <alignment horizontal="center" vertical="center" wrapText="1"/>
      <protection locked="0"/>
    </xf>
    <xf numFmtId="14" fontId="35" fillId="33" borderId="30" xfId="0" applyNumberFormat="1" applyFont="1" applyFill="1" applyBorder="1" applyAlignment="1" applyProtection="1">
      <alignment horizontal="center" vertical="center" wrapText="1"/>
      <protection locked="0"/>
    </xf>
    <xf numFmtId="0" fontId="35" fillId="33" borderId="14" xfId="0" applyFont="1" applyFill="1" applyBorder="1" applyAlignment="1" applyProtection="1">
      <alignment horizontal="center" vertical="center" wrapText="1"/>
      <protection hidden="1"/>
    </xf>
    <xf numFmtId="14" fontId="35" fillId="33" borderId="15" xfId="0" applyNumberFormat="1" applyFont="1" applyFill="1" applyBorder="1" applyAlignment="1" applyProtection="1">
      <alignment horizontal="center" vertical="center" wrapText="1"/>
      <protection locked="0"/>
    </xf>
    <xf numFmtId="0" fontId="35" fillId="33" borderId="32" xfId="0" applyFont="1" applyFill="1" applyBorder="1" applyAlignment="1" applyProtection="1">
      <alignment horizontal="center" vertical="center" wrapText="1"/>
      <protection locked="0"/>
    </xf>
    <xf numFmtId="14" fontId="35" fillId="34" borderId="12" xfId="0" applyNumberFormat="1" applyFont="1" applyFill="1" applyBorder="1" applyAlignment="1" applyProtection="1">
      <alignment horizontal="center" vertical="center" wrapText="1"/>
      <protection locked="0"/>
    </xf>
    <xf numFmtId="49" fontId="35" fillId="33" borderId="12" xfId="96" applyNumberFormat="1" applyFont="1" applyFill="1" applyBorder="1" applyAlignment="1" applyProtection="1">
      <alignment horizontal="center" vertical="center" wrapText="1"/>
      <protection locked="0"/>
    </xf>
    <xf numFmtId="0" fontId="35" fillId="34" borderId="12" xfId="0" applyFont="1" applyFill="1" applyBorder="1" applyAlignment="1" applyProtection="1">
      <alignment horizontal="center" vertical="center" wrapText="1"/>
      <protection locked="0"/>
    </xf>
    <xf numFmtId="14" fontId="35" fillId="27" borderId="12" xfId="0" applyNumberFormat="1" applyFont="1" applyFill="1" applyBorder="1" applyAlignment="1" applyProtection="1">
      <alignment horizontal="center" vertical="center" wrapText="1"/>
      <protection locked="0"/>
    </xf>
    <xf numFmtId="174" fontId="35" fillId="27" borderId="12" xfId="0" applyNumberFormat="1" applyFont="1" applyFill="1" applyBorder="1" applyAlignment="1" applyProtection="1">
      <alignment horizontal="center" vertical="center" wrapText="1"/>
      <protection locked="0"/>
    </xf>
    <xf numFmtId="4" fontId="35" fillId="27" borderId="12" xfId="0" applyNumberFormat="1" applyFont="1" applyFill="1" applyBorder="1" applyAlignment="1" applyProtection="1">
      <alignment horizontal="center" vertical="center" wrapText="1"/>
      <protection locked="0"/>
    </xf>
    <xf numFmtId="16" fontId="35" fillId="26" borderId="12" xfId="0" applyNumberFormat="1" applyFont="1" applyFill="1" applyBorder="1" applyAlignment="1" applyProtection="1">
      <alignment horizontal="center" vertical="center" wrapText="1"/>
      <protection locked="0"/>
    </xf>
    <xf numFmtId="14" fontId="3" fillId="26" borderId="33" xfId="0" applyNumberFormat="1" applyFont="1" applyFill="1" applyBorder="1" applyAlignment="1" applyProtection="1">
      <alignment horizontal="center" vertical="center" wrapText="1"/>
      <protection locked="0"/>
    </xf>
    <xf numFmtId="0" fontId="35" fillId="33" borderId="0" xfId="0" applyFont="1" applyFill="1" applyAlignment="1" applyProtection="1">
      <alignment horizontal="center" vertical="center"/>
      <protection locked="0"/>
    </xf>
    <xf numFmtId="172" fontId="3" fillId="33" borderId="12" xfId="0" applyNumberFormat="1" applyFont="1" applyFill="1" applyBorder="1" applyAlignment="1" applyProtection="1">
      <alignment horizontal="center" vertical="center" wrapText="1"/>
      <protection hidden="1"/>
    </xf>
    <xf numFmtId="16" fontId="44" fillId="35" borderId="12" xfId="0" applyNumberFormat="1" applyFont="1" applyFill="1" applyBorder="1" applyAlignment="1" applyProtection="1">
      <alignment horizontal="center" vertical="center" wrapText="1"/>
      <protection locked="0"/>
    </xf>
    <xf numFmtId="0" fontId="44" fillId="35" borderId="12" xfId="0" applyFont="1" applyFill="1" applyBorder="1" applyAlignment="1" applyProtection="1">
      <alignment horizontal="center" vertical="center" wrapText="1"/>
      <protection locked="0"/>
    </xf>
    <xf numFmtId="2" fontId="44" fillId="36" borderId="12" xfId="0" applyNumberFormat="1" applyFont="1" applyFill="1" applyBorder="1" applyAlignment="1" applyProtection="1">
      <alignment horizontal="center" vertical="center" wrapText="1"/>
      <protection hidden="1"/>
    </xf>
    <xf numFmtId="4" fontId="44" fillId="35" borderId="12" xfId="0" applyNumberFormat="1" applyFont="1" applyFill="1" applyBorder="1" applyAlignment="1" applyProtection="1">
      <alignment horizontal="center" vertical="center" wrapText="1"/>
      <protection hidden="1"/>
    </xf>
    <xf numFmtId="184" fontId="44" fillId="35" borderId="12" xfId="0" applyNumberFormat="1" applyFont="1" applyFill="1" applyBorder="1" applyAlignment="1" applyProtection="1">
      <alignment horizontal="center" vertical="center" wrapText="1"/>
      <protection hidden="1"/>
    </xf>
    <xf numFmtId="14" fontId="44" fillId="35" borderId="12" xfId="0" applyNumberFormat="1" applyFont="1" applyFill="1" applyBorder="1" applyAlignment="1" applyProtection="1">
      <alignment horizontal="center" vertical="center" wrapText="1"/>
      <protection locked="0"/>
    </xf>
    <xf numFmtId="14" fontId="44" fillId="35" borderId="12" xfId="0" applyNumberFormat="1" applyFont="1" applyFill="1" applyBorder="1" applyAlignment="1" applyProtection="1">
      <alignment horizontal="center" vertical="center"/>
      <protection locked="0"/>
    </xf>
    <xf numFmtId="0" fontId="44" fillId="35" borderId="12" xfId="0" applyFont="1" applyFill="1" applyBorder="1" applyAlignment="1" applyProtection="1">
      <alignment horizontal="center" vertical="center" wrapText="1"/>
      <protection hidden="1"/>
    </xf>
    <xf numFmtId="0" fontId="44" fillId="35" borderId="12" xfId="0" applyFont="1" applyFill="1" applyBorder="1" applyAlignment="1" applyProtection="1">
      <alignment vertical="center" wrapText="1"/>
      <protection locked="0"/>
    </xf>
    <xf numFmtId="178" fontId="43" fillId="35" borderId="12" xfId="0" applyNumberFormat="1" applyFont="1" applyFill="1" applyBorder="1" applyAlignment="1">
      <alignment vertical="center" wrapText="1"/>
    </xf>
    <xf numFmtId="4" fontId="43" fillId="35" borderId="12" xfId="0" applyNumberFormat="1" applyFont="1" applyFill="1" applyBorder="1" applyAlignment="1">
      <alignment vertical="center" wrapText="1"/>
    </xf>
    <xf numFmtId="0" fontId="44" fillId="35" borderId="34" xfId="0" applyFont="1" applyFill="1" applyBorder="1" applyAlignment="1" applyProtection="1">
      <alignment horizontal="center" vertical="center" wrapText="1"/>
      <protection locked="0"/>
    </xf>
    <xf numFmtId="181" fontId="44" fillId="36" borderId="34" xfId="0" applyNumberFormat="1" applyFont="1" applyFill="1" applyBorder="1" applyAlignment="1" applyProtection="1">
      <alignment horizontal="center" vertical="center" wrapText="1"/>
      <protection locked="0"/>
    </xf>
    <xf numFmtId="0" fontId="44" fillId="35" borderId="0" xfId="0" applyFont="1" applyFill="1" applyAlignment="1" applyProtection="1">
      <alignment horizontal="center" vertical="center" wrapText="1"/>
      <protection locked="0"/>
    </xf>
    <xf numFmtId="1" fontId="3" fillId="36" borderId="13" xfId="96" applyNumberFormat="1" applyFont="1" applyFill="1" applyBorder="1" applyAlignment="1" applyProtection="1">
      <alignment horizontal="center" vertical="center" wrapText="1"/>
      <protection locked="0"/>
    </xf>
    <xf numFmtId="0" fontId="35" fillId="36" borderId="12" xfId="0" applyFont="1" applyFill="1" applyBorder="1" applyAlignment="1" applyProtection="1">
      <alignment horizontal="center" vertical="center" wrapText="1"/>
      <protection locked="0"/>
    </xf>
    <xf numFmtId="0" fontId="3" fillId="36" borderId="18" xfId="0" applyFont="1" applyFill="1" applyBorder="1" applyAlignment="1">
      <alignment horizontal="center" vertical="center" wrapText="1"/>
    </xf>
    <xf numFmtId="49" fontId="3" fillId="36" borderId="13" xfId="0" applyNumberFormat="1" applyFont="1" applyFill="1" applyBorder="1" applyAlignment="1">
      <alignment horizontal="center" vertical="center" wrapText="1"/>
    </xf>
    <xf numFmtId="49" fontId="3" fillId="35" borderId="0" xfId="0" applyNumberFormat="1" applyFont="1" applyFill="1" applyAlignment="1">
      <alignment horizontal="center" vertical="center" wrapText="1"/>
    </xf>
    <xf numFmtId="0" fontId="35" fillId="35" borderId="13" xfId="0" applyFont="1" applyFill="1" applyBorder="1" applyAlignment="1" applyProtection="1">
      <alignment horizontal="center" vertical="center" wrapText="1"/>
      <protection locked="0"/>
    </xf>
    <xf numFmtId="178" fontId="3" fillId="36" borderId="17" xfId="0" applyNumberFormat="1" applyFont="1" applyFill="1" applyBorder="1" applyAlignment="1" applyProtection="1">
      <alignment horizontal="center" vertical="center" wrapText="1" shrinkToFit="1"/>
      <protection locked="0"/>
    </xf>
    <xf numFmtId="49" fontId="35" fillId="35" borderId="13" xfId="0" applyNumberFormat="1" applyFont="1" applyFill="1" applyBorder="1" applyAlignment="1">
      <alignment horizontal="center" vertical="center" wrapText="1"/>
    </xf>
    <xf numFmtId="49" fontId="35" fillId="35" borderId="17" xfId="0" applyNumberFormat="1" applyFont="1" applyFill="1" applyBorder="1" applyAlignment="1">
      <alignment horizontal="center" vertical="center" wrapText="1"/>
    </xf>
    <xf numFmtId="0" fontId="3" fillId="35" borderId="12" xfId="0" applyFont="1" applyFill="1" applyBorder="1" applyAlignment="1" applyProtection="1">
      <alignment horizontal="center" vertical="center" wrapText="1"/>
      <protection locked="0"/>
    </xf>
    <xf numFmtId="0" fontId="3" fillId="35" borderId="13" xfId="0" applyFont="1" applyFill="1" applyBorder="1" applyAlignment="1" applyProtection="1">
      <alignment horizontal="center" vertical="center" wrapText="1"/>
      <protection locked="0"/>
    </xf>
    <xf numFmtId="172" fontId="3" fillId="36" borderId="15" xfId="96" applyNumberFormat="1" applyFont="1" applyFill="1" applyBorder="1" applyAlignment="1" applyProtection="1">
      <alignment horizontal="center" vertical="center" wrapText="1"/>
      <protection locked="0"/>
    </xf>
    <xf numFmtId="172" fontId="35" fillId="35" borderId="13" xfId="140" applyNumberFormat="1" applyFont="1" applyFill="1" applyBorder="1" applyAlignment="1" applyProtection="1">
      <alignment horizontal="center" vertical="center" wrapText="1"/>
      <protection hidden="1"/>
    </xf>
    <xf numFmtId="172" fontId="3" fillId="35" borderId="19" xfId="96" applyNumberFormat="1" applyFont="1" applyFill="1" applyBorder="1" applyAlignment="1" applyProtection="1">
      <alignment horizontal="center" vertical="center" wrapText="1"/>
      <protection locked="0"/>
    </xf>
    <xf numFmtId="172" fontId="3" fillId="36" borderId="13" xfId="96" applyNumberFormat="1" applyFont="1" applyFill="1" applyBorder="1" applyAlignment="1" applyProtection="1">
      <alignment horizontal="center" vertical="center" wrapText="1"/>
      <protection locked="0"/>
    </xf>
    <xf numFmtId="172" fontId="35" fillId="36" borderId="13" xfId="0" applyNumberFormat="1" applyFont="1" applyFill="1" applyBorder="1" applyAlignment="1" applyProtection="1">
      <alignment horizontal="center" vertical="center" wrapText="1"/>
      <protection hidden="1"/>
    </xf>
    <xf numFmtId="0" fontId="3" fillId="36" borderId="12" xfId="0" applyFont="1" applyFill="1" applyBorder="1" applyAlignment="1" applyProtection="1">
      <alignment horizontal="center" vertical="center" wrapText="1"/>
    </xf>
    <xf numFmtId="0" fontId="35" fillId="36" borderId="13" xfId="0" applyFont="1" applyFill="1" applyBorder="1" applyAlignment="1" applyProtection="1">
      <alignment horizontal="center" vertical="center" wrapText="1"/>
      <protection locked="0"/>
    </xf>
    <xf numFmtId="0" fontId="3" fillId="36" borderId="13" xfId="0" applyFont="1" applyFill="1" applyBorder="1" applyAlignment="1">
      <alignment horizontal="center" vertical="center" wrapText="1"/>
    </xf>
    <xf numFmtId="14" fontId="3" fillId="36" borderId="13" xfId="96" applyNumberFormat="1" applyFont="1" applyFill="1" applyBorder="1" applyAlignment="1" applyProtection="1">
      <alignment horizontal="center" vertical="center" wrapText="1"/>
      <protection locked="0"/>
    </xf>
    <xf numFmtId="14" fontId="35" fillId="36" borderId="22" xfId="0" applyNumberFormat="1" applyFont="1" applyFill="1" applyBorder="1" applyAlignment="1" applyProtection="1">
      <alignment horizontal="center" vertical="center" wrapText="1"/>
      <protection locked="0"/>
    </xf>
    <xf numFmtId="1" fontId="3" fillId="36" borderId="12" xfId="96" applyNumberFormat="1" applyFont="1" applyFill="1" applyBorder="1" applyAlignment="1" applyProtection="1">
      <alignment horizontal="center" vertical="center" wrapText="1"/>
      <protection locked="0"/>
    </xf>
    <xf numFmtId="0" fontId="3" fillId="36" borderId="12" xfId="0" applyFont="1" applyFill="1" applyBorder="1" applyAlignment="1" applyProtection="1">
      <alignment horizontal="center" vertical="center" wrapText="1"/>
      <protection locked="0"/>
    </xf>
    <xf numFmtId="0" fontId="35" fillId="36" borderId="0" xfId="0" applyFont="1" applyFill="1" applyAlignment="1">
      <alignment horizontal="center" vertical="center" wrapText="1"/>
    </xf>
    <xf numFmtId="0" fontId="3" fillId="36" borderId="0" xfId="0" applyFont="1" applyFill="1" applyAlignment="1">
      <alignment horizontal="center" vertical="center" wrapText="1"/>
    </xf>
    <xf numFmtId="0" fontId="3" fillId="36" borderId="13" xfId="79" applyFont="1" applyFill="1" applyBorder="1" applyAlignment="1">
      <alignment horizontal="center" vertical="center" wrapText="1"/>
    </xf>
    <xf numFmtId="14" fontId="3" fillId="36" borderId="0" xfId="0" applyNumberFormat="1" applyFont="1" applyFill="1" applyAlignment="1" applyProtection="1">
      <alignment horizontal="center" vertical="center" wrapText="1"/>
      <protection locked="0"/>
    </xf>
    <xf numFmtId="14" fontId="3" fillId="36" borderId="12" xfId="0" applyNumberFormat="1" applyFont="1" applyFill="1" applyBorder="1" applyAlignment="1" applyProtection="1">
      <alignment horizontal="center" vertical="center" wrapText="1"/>
      <protection locked="0"/>
    </xf>
    <xf numFmtId="14" fontId="3" fillId="36" borderId="13" xfId="79" applyNumberFormat="1" applyFont="1" applyFill="1" applyBorder="1" applyAlignment="1">
      <alignment horizontal="center" vertical="center" wrapText="1"/>
    </xf>
    <xf numFmtId="0" fontId="3" fillId="36" borderId="0" xfId="0" applyFont="1" applyFill="1" applyAlignment="1" applyProtection="1">
      <alignment horizontal="center" vertical="center" wrapText="1"/>
      <protection locked="0"/>
    </xf>
    <xf numFmtId="178" fontId="3" fillId="35" borderId="17" xfId="0" applyNumberFormat="1" applyFont="1" applyFill="1" applyBorder="1" applyAlignment="1" applyProtection="1">
      <alignment horizontal="center" vertical="center" wrapText="1" shrinkToFit="1"/>
      <protection locked="0"/>
    </xf>
    <xf numFmtId="178" fontId="35" fillId="36" borderId="12" xfId="0" applyNumberFormat="1" applyFont="1" applyFill="1" applyBorder="1" applyAlignment="1" applyProtection="1">
      <alignment horizontal="center" vertical="center" wrapText="1" shrinkToFit="1"/>
    </xf>
    <xf numFmtId="1" fontId="35" fillId="35" borderId="13" xfId="0" applyNumberFormat="1" applyFont="1" applyFill="1" applyBorder="1" applyAlignment="1" applyProtection="1">
      <alignment horizontal="center" vertical="center" wrapText="1"/>
    </xf>
    <xf numFmtId="1" fontId="35" fillId="35" borderId="12" xfId="0" applyNumberFormat="1" applyFont="1" applyFill="1" applyBorder="1" applyAlignment="1" applyProtection="1">
      <alignment horizontal="center" vertical="center" wrapText="1"/>
    </xf>
    <xf numFmtId="168" fontId="35" fillId="36" borderId="12" xfId="140" applyNumberFormat="1" applyFont="1" applyFill="1" applyBorder="1" applyAlignment="1" applyProtection="1">
      <alignment horizontal="center" vertical="center"/>
    </xf>
    <xf numFmtId="4" fontId="35" fillId="35" borderId="12" xfId="140" applyNumberFormat="1" applyFont="1" applyFill="1" applyBorder="1" applyAlignment="1" applyProtection="1">
      <alignment horizontal="center" vertical="center"/>
      <protection locked="0"/>
    </xf>
    <xf numFmtId="0" fontId="35" fillId="35" borderId="17" xfId="0" applyFont="1" applyFill="1" applyBorder="1" applyAlignment="1" applyProtection="1">
      <alignment horizontal="center" vertical="center" wrapText="1"/>
      <protection locked="0"/>
    </xf>
    <xf numFmtId="0" fontId="3" fillId="36" borderId="26" xfId="0" applyFont="1" applyFill="1" applyBorder="1" applyAlignment="1" applyProtection="1">
      <alignment horizontal="center" vertical="center" wrapText="1"/>
      <protection locked="0"/>
    </xf>
    <xf numFmtId="0" fontId="35" fillId="35" borderId="19" xfId="0" applyFont="1" applyFill="1" applyBorder="1" applyAlignment="1" applyProtection="1">
      <alignment horizontal="center" vertical="center" wrapText="1"/>
      <protection locked="0"/>
    </xf>
    <xf numFmtId="172" fontId="35" fillId="35" borderId="26" xfId="0" applyNumberFormat="1" applyFont="1" applyFill="1" applyBorder="1" applyAlignment="1" applyProtection="1">
      <alignment horizontal="center" vertical="center" wrapText="1"/>
      <protection locked="0"/>
    </xf>
    <xf numFmtId="0" fontId="35" fillId="35" borderId="0" xfId="0" applyFont="1" applyFill="1" applyAlignment="1">
      <alignment horizontal="center" vertical="center"/>
    </xf>
    <xf numFmtId="0" fontId="35" fillId="35" borderId="17" xfId="0" applyFont="1" applyFill="1" applyBorder="1" applyAlignment="1">
      <alignment horizontal="center" vertical="center"/>
    </xf>
    <xf numFmtId="1" fontId="3" fillId="36" borderId="29" xfId="96" applyNumberFormat="1" applyFont="1" applyFill="1" applyBorder="1" applyAlignment="1" applyProtection="1">
      <alignment horizontal="center" vertical="center" wrapText="1"/>
      <protection locked="0"/>
    </xf>
    <xf numFmtId="0" fontId="35" fillId="36" borderId="30" xfId="0" applyFont="1" applyFill="1" applyBorder="1" applyAlignment="1" applyProtection="1">
      <alignment horizontal="center" vertical="center" wrapText="1"/>
      <protection locked="0"/>
    </xf>
    <xf numFmtId="0" fontId="3" fillId="36" borderId="30" xfId="0" applyFont="1" applyFill="1" applyBorder="1" applyAlignment="1" applyProtection="1">
      <alignment horizontal="center" vertical="center" wrapText="1"/>
    </xf>
    <xf numFmtId="49" fontId="3" fillId="36" borderId="30" xfId="0" applyNumberFormat="1" applyFont="1" applyFill="1" applyBorder="1" applyAlignment="1" applyProtection="1">
      <alignment horizontal="center" vertical="center" wrapText="1"/>
    </xf>
    <xf numFmtId="49" fontId="3" fillId="35" borderId="35" xfId="0" applyNumberFormat="1" applyFont="1" applyFill="1" applyBorder="1" applyAlignment="1" applyProtection="1">
      <alignment horizontal="center" vertical="center" wrapText="1"/>
    </xf>
    <xf numFmtId="0" fontId="35" fillId="35" borderId="30" xfId="0" applyFont="1" applyFill="1" applyBorder="1" applyAlignment="1" applyProtection="1">
      <alignment horizontal="center" vertical="center" wrapText="1"/>
      <protection locked="0"/>
    </xf>
    <xf numFmtId="178" fontId="3" fillId="36" borderId="30" xfId="0" applyNumberFormat="1" applyFont="1" applyFill="1" applyBorder="1" applyAlignment="1" applyProtection="1">
      <alignment horizontal="center" vertical="center" wrapText="1" shrinkToFit="1"/>
      <protection locked="0"/>
    </xf>
    <xf numFmtId="49" fontId="3" fillId="35" borderId="30" xfId="96" applyNumberFormat="1" applyFont="1" applyFill="1" applyBorder="1" applyAlignment="1" applyProtection="1">
      <alignment horizontal="center" vertical="center" wrapText="1"/>
      <protection locked="0"/>
    </xf>
    <xf numFmtId="0" fontId="3" fillId="35" borderId="30" xfId="0" applyFont="1" applyFill="1" applyBorder="1" applyAlignment="1" applyProtection="1">
      <alignment horizontal="center" vertical="center" wrapText="1"/>
      <protection locked="0"/>
    </xf>
    <xf numFmtId="172" fontId="3" fillId="36" borderId="30" xfId="96" applyNumberFormat="1" applyFont="1" applyFill="1" applyBorder="1" applyAlignment="1" applyProtection="1">
      <alignment horizontal="center" vertical="center" wrapText="1"/>
      <protection locked="0"/>
    </xf>
    <xf numFmtId="172" fontId="35" fillId="36" borderId="30" xfId="0" applyNumberFormat="1" applyFont="1" applyFill="1" applyBorder="1" applyAlignment="1" applyProtection="1">
      <alignment horizontal="center" vertical="center" wrapText="1"/>
      <protection hidden="1"/>
    </xf>
    <xf numFmtId="14" fontId="3" fillId="36" borderId="30" xfId="96" applyNumberFormat="1" applyFont="1" applyFill="1" applyBorder="1" applyAlignment="1" applyProtection="1">
      <alignment horizontal="center" vertical="center" wrapText="1"/>
      <protection locked="0"/>
    </xf>
    <xf numFmtId="14" fontId="35" fillId="36" borderId="30" xfId="0" applyNumberFormat="1" applyFont="1" applyFill="1" applyBorder="1" applyAlignment="1" applyProtection="1">
      <alignment horizontal="center" vertical="center" wrapText="1"/>
      <protection locked="0"/>
    </xf>
    <xf numFmtId="1" fontId="3" fillId="36" borderId="30" xfId="96" applyNumberFormat="1" applyFont="1" applyFill="1" applyBorder="1" applyAlignment="1" applyProtection="1">
      <alignment horizontal="center" vertical="center" wrapText="1"/>
      <protection locked="0"/>
    </xf>
    <xf numFmtId="0" fontId="3" fillId="36" borderId="30" xfId="0" applyFont="1" applyFill="1" applyBorder="1" applyAlignment="1" applyProtection="1">
      <alignment horizontal="center" vertical="center" wrapText="1"/>
      <protection locked="0"/>
    </xf>
    <xf numFmtId="0" fontId="35" fillId="36" borderId="30" xfId="0" applyFont="1" applyFill="1" applyBorder="1" applyAlignment="1" applyProtection="1">
      <alignment horizontal="center" vertical="center" wrapText="1"/>
    </xf>
    <xf numFmtId="0" fontId="3" fillId="35" borderId="30" xfId="0" applyFont="1" applyFill="1" applyBorder="1" applyAlignment="1" applyProtection="1">
      <alignment horizontal="center" vertical="center" wrapText="1"/>
    </xf>
    <xf numFmtId="0" fontId="3" fillId="35" borderId="30" xfId="79" applyFont="1" applyFill="1" applyBorder="1" applyAlignment="1" applyProtection="1">
      <alignment horizontal="center" vertical="center" wrapText="1"/>
    </xf>
    <xf numFmtId="14" fontId="3" fillId="35" borderId="35" xfId="0" applyNumberFormat="1" applyFont="1" applyFill="1" applyBorder="1" applyAlignment="1" applyProtection="1">
      <alignment horizontal="center" vertical="center" wrapText="1"/>
      <protection locked="0"/>
    </xf>
    <xf numFmtId="14" fontId="3" fillId="35" borderId="30" xfId="0" applyNumberFormat="1" applyFont="1" applyFill="1" applyBorder="1" applyAlignment="1" applyProtection="1">
      <alignment horizontal="center" vertical="center" wrapText="1"/>
      <protection locked="0"/>
    </xf>
    <xf numFmtId="14" fontId="3" fillId="35" borderId="30" xfId="79" applyNumberFormat="1" applyFont="1" applyFill="1" applyBorder="1" applyAlignment="1" applyProtection="1">
      <alignment horizontal="center" vertical="center" wrapText="1"/>
    </xf>
    <xf numFmtId="178" fontId="33" fillId="35" borderId="30" xfId="0" applyNumberFormat="1" applyFont="1" applyFill="1" applyBorder="1" applyAlignment="1" applyProtection="1">
      <alignment horizontal="center" vertical="center" wrapText="1" shrinkToFit="1"/>
      <protection locked="0"/>
    </xf>
    <xf numFmtId="178" fontId="30" fillId="36" borderId="30" xfId="0" applyNumberFormat="1" applyFont="1" applyFill="1" applyBorder="1" applyAlignment="1">
      <alignment horizontal="center" vertical="center" wrapText="1" shrinkToFit="1"/>
    </xf>
    <xf numFmtId="1" fontId="35" fillId="35" borderId="30" xfId="0" applyNumberFormat="1" applyFont="1" applyFill="1" applyBorder="1" applyAlignment="1" applyProtection="1">
      <alignment horizontal="center" vertical="center" wrapText="1"/>
    </xf>
    <xf numFmtId="168" fontId="30" fillId="36" borderId="30" xfId="0" applyNumberFormat="1" applyFont="1" applyFill="1" applyBorder="1" applyAlignment="1" applyProtection="1">
      <alignment horizontal="center" vertical="center" wrapText="1"/>
    </xf>
    <xf numFmtId="4" fontId="30" fillId="35" borderId="30" xfId="0" applyNumberFormat="1" applyFont="1" applyFill="1" applyBorder="1" applyAlignment="1" applyProtection="1">
      <alignment horizontal="center" vertical="center" wrapText="1"/>
      <protection locked="0"/>
    </xf>
    <xf numFmtId="0" fontId="35" fillId="35" borderId="31" xfId="0" applyFont="1" applyFill="1" applyBorder="1" applyAlignment="1" applyProtection="1">
      <alignment horizontal="center" vertical="center" wrapText="1"/>
      <protection locked="0"/>
    </xf>
    <xf numFmtId="0" fontId="35" fillId="35" borderId="0" xfId="0" applyFont="1" applyFill="1" applyAlignment="1">
      <alignment horizontal="center" vertical="center" wrapText="1"/>
    </xf>
    <xf numFmtId="0" fontId="35" fillId="35" borderId="0" xfId="0" applyFont="1" applyFill="1" applyAlignment="1" applyProtection="1">
      <alignment horizontal="center" vertical="center" wrapText="1"/>
    </xf>
    <xf numFmtId="0" fontId="30" fillId="35" borderId="0" xfId="0" applyFont="1" applyFill="1" applyAlignment="1" applyProtection="1">
      <alignment horizontal="center" vertical="center" wrapText="1"/>
      <protection locked="0"/>
    </xf>
    <xf numFmtId="0" fontId="30" fillId="35" borderId="9" xfId="0" applyFont="1" applyFill="1" applyBorder="1" applyAlignment="1" applyProtection="1">
      <alignment horizontal="center" vertical="center" wrapText="1"/>
      <protection locked="0"/>
    </xf>
    <xf numFmtId="0" fontId="0" fillId="35" borderId="0" xfId="0" applyFill="1"/>
    <xf numFmtId="1" fontId="3" fillId="36" borderId="26" xfId="96" applyNumberFormat="1" applyFont="1" applyFill="1" applyBorder="1" applyAlignment="1" applyProtection="1">
      <alignment horizontal="center" vertical="center" wrapText="1"/>
      <protection locked="0"/>
    </xf>
    <xf numFmtId="0" fontId="35" fillId="36" borderId="15" xfId="0" applyFont="1" applyFill="1" applyBorder="1" applyAlignment="1" applyProtection="1">
      <alignment horizontal="center" vertical="center" wrapText="1"/>
      <protection locked="0"/>
    </xf>
    <xf numFmtId="0" fontId="3" fillId="36" borderId="14" xfId="0" applyFont="1" applyFill="1" applyBorder="1" applyAlignment="1" applyProtection="1">
      <alignment horizontal="center" vertical="center" wrapText="1"/>
    </xf>
    <xf numFmtId="49" fontId="3" fillId="36" borderId="26" xfId="0" applyNumberFormat="1" applyFont="1" applyFill="1" applyBorder="1" applyAlignment="1" applyProtection="1">
      <alignment horizontal="center" vertical="center" wrapText="1"/>
    </xf>
    <xf numFmtId="49" fontId="3" fillId="35" borderId="27" xfId="0" applyNumberFormat="1" applyFont="1" applyFill="1" applyBorder="1" applyAlignment="1" applyProtection="1">
      <alignment horizontal="center" vertical="center" wrapText="1"/>
    </xf>
    <xf numFmtId="178" fontId="3" fillId="36" borderId="26" xfId="0" applyNumberFormat="1" applyFont="1" applyFill="1" applyBorder="1" applyAlignment="1" applyProtection="1">
      <alignment horizontal="center" vertical="center" wrapText="1" shrinkToFit="1"/>
      <protection locked="0"/>
    </xf>
    <xf numFmtId="49" fontId="3" fillId="35" borderId="29" xfId="96" applyNumberFormat="1" applyFont="1" applyFill="1" applyBorder="1" applyAlignment="1" applyProtection="1">
      <alignment horizontal="center" vertical="center" wrapText="1"/>
      <protection locked="0"/>
    </xf>
    <xf numFmtId="0" fontId="35" fillId="35" borderId="29" xfId="0" applyFont="1" applyFill="1" applyBorder="1" applyAlignment="1" applyProtection="1">
      <alignment horizontal="center" vertical="center" wrapText="1"/>
      <protection locked="0"/>
    </xf>
    <xf numFmtId="0" fontId="3" fillId="36" borderId="36" xfId="0" applyFont="1" applyFill="1" applyBorder="1" applyAlignment="1" applyProtection="1">
      <alignment horizontal="center" vertical="center" wrapText="1"/>
    </xf>
    <xf numFmtId="0" fontId="35" fillId="36" borderId="29" xfId="0" applyFont="1" applyFill="1" applyBorder="1" applyAlignment="1" applyProtection="1">
      <alignment horizontal="center" vertical="center" wrapText="1"/>
      <protection locked="0"/>
    </xf>
    <xf numFmtId="0" fontId="35" fillId="36" borderId="31" xfId="0" applyFont="1" applyFill="1" applyBorder="1" applyAlignment="1" applyProtection="1">
      <alignment horizontal="center" vertical="center" wrapText="1"/>
      <protection locked="0"/>
    </xf>
    <xf numFmtId="0" fontId="35" fillId="36" borderId="37" xfId="0" applyFont="1" applyFill="1" applyBorder="1" applyAlignment="1" applyProtection="1">
      <alignment horizontal="center" vertical="center" wrapText="1"/>
      <protection locked="0"/>
    </xf>
    <xf numFmtId="0" fontId="3" fillId="35" borderId="31" xfId="79" applyFont="1" applyFill="1" applyBorder="1" applyAlignment="1" applyProtection="1">
      <alignment horizontal="center" vertical="center" wrapText="1"/>
    </xf>
    <xf numFmtId="14" fontId="3" fillId="35" borderId="26" xfId="0" applyNumberFormat="1" applyFont="1" applyFill="1" applyBorder="1" applyAlignment="1" applyProtection="1">
      <alignment horizontal="center" vertical="center" wrapText="1"/>
      <protection locked="0"/>
    </xf>
    <xf numFmtId="14" fontId="3" fillId="35" borderId="15" xfId="0" applyNumberFormat="1" applyFont="1" applyFill="1" applyBorder="1" applyAlignment="1" applyProtection="1">
      <alignment horizontal="center" vertical="center" wrapText="1"/>
      <protection locked="0"/>
    </xf>
    <xf numFmtId="14" fontId="3" fillId="35" borderId="12" xfId="79" applyNumberFormat="1" applyFont="1" applyFill="1" applyBorder="1" applyAlignment="1" applyProtection="1">
      <alignment horizontal="center" vertical="center" wrapText="1"/>
    </xf>
    <xf numFmtId="0" fontId="3" fillId="35" borderId="14" xfId="0" applyFont="1" applyFill="1" applyBorder="1" applyAlignment="1" applyProtection="1">
      <alignment horizontal="center" vertical="center" wrapText="1"/>
      <protection locked="0"/>
    </xf>
    <xf numFmtId="178" fontId="3" fillId="35" borderId="12" xfId="0" applyNumberFormat="1" applyFont="1" applyFill="1" applyBorder="1" applyAlignment="1">
      <alignment horizontal="center" vertical="center" wrapText="1" shrinkToFit="1"/>
    </xf>
    <xf numFmtId="178" fontId="3" fillId="36" borderId="12" xfId="0" applyNumberFormat="1" applyFont="1" applyFill="1" applyBorder="1" applyAlignment="1">
      <alignment horizontal="center" vertical="center" wrapText="1" shrinkToFit="1"/>
    </xf>
    <xf numFmtId="1" fontId="35" fillId="35" borderId="38" xfId="0" applyNumberFormat="1" applyFont="1" applyFill="1" applyBorder="1" applyAlignment="1" applyProtection="1">
      <alignment horizontal="center" vertical="center" wrapText="1"/>
    </xf>
    <xf numFmtId="1" fontId="35" fillId="35" borderId="15" xfId="0" applyNumberFormat="1" applyFont="1" applyFill="1" applyBorder="1" applyAlignment="1" applyProtection="1">
      <alignment horizontal="center" vertical="center" wrapText="1"/>
    </xf>
    <xf numFmtId="168" fontId="30" fillId="36" borderId="12" xfId="0" applyNumberFormat="1" applyFont="1" applyFill="1" applyBorder="1" applyAlignment="1" applyProtection="1">
      <alignment horizontal="center" vertical="center" wrapText="1"/>
    </xf>
    <xf numFmtId="4" fontId="30" fillId="35" borderId="14" xfId="0" applyNumberFormat="1" applyFont="1" applyFill="1" applyBorder="1" applyAlignment="1" applyProtection="1">
      <alignment horizontal="center" vertical="center" wrapText="1"/>
      <protection locked="0"/>
    </xf>
    <xf numFmtId="0" fontId="35" fillId="35" borderId="26" xfId="0" applyFont="1" applyFill="1" applyBorder="1" applyAlignment="1" applyProtection="1">
      <alignment horizontal="center" vertical="center" wrapText="1"/>
      <protection locked="0"/>
    </xf>
    <xf numFmtId="172" fontId="35" fillId="35" borderId="27" xfId="0" applyNumberFormat="1" applyFont="1" applyFill="1" applyBorder="1" applyAlignment="1" applyProtection="1">
      <alignment horizontal="center" vertical="center" wrapText="1"/>
      <protection locked="0"/>
    </xf>
    <xf numFmtId="0" fontId="35" fillId="35" borderId="12" xfId="0" applyFont="1" applyFill="1" applyBorder="1" applyAlignment="1">
      <alignment horizontal="center" vertical="center" wrapText="1"/>
    </xf>
    <xf numFmtId="0" fontId="35" fillId="35" borderId="12" xfId="0" applyFont="1" applyFill="1" applyBorder="1" applyAlignment="1" applyProtection="1">
      <alignment horizontal="center" vertical="center" wrapText="1"/>
      <protection locked="0"/>
    </xf>
    <xf numFmtId="182" fontId="35" fillId="36" borderId="12" xfId="0" applyNumberFormat="1" applyFont="1" applyFill="1" applyBorder="1" applyAlignment="1" applyProtection="1">
      <alignment horizontal="center" vertical="center" wrapText="1"/>
      <protection locked="0"/>
    </xf>
    <xf numFmtId="0" fontId="35" fillId="35" borderId="15" xfId="0" applyFont="1" applyFill="1" applyBorder="1" applyAlignment="1" applyProtection="1">
      <alignment horizontal="center" vertical="center" wrapText="1"/>
      <protection locked="0"/>
    </xf>
    <xf numFmtId="0" fontId="3" fillId="35" borderId="12" xfId="0" applyFont="1" applyFill="1" applyBorder="1" applyAlignment="1">
      <alignment horizontal="center" vertical="center" wrapText="1"/>
    </xf>
    <xf numFmtId="172" fontId="3" fillId="36" borderId="25" xfId="96" applyNumberFormat="1" applyFont="1" applyFill="1" applyBorder="1" applyAlignment="1" applyProtection="1">
      <alignment horizontal="center" vertical="center" wrapText="1"/>
      <protection locked="0"/>
    </xf>
    <xf numFmtId="172" fontId="35" fillId="35" borderId="12" xfId="0" applyNumberFormat="1" applyFont="1" applyFill="1" applyBorder="1" applyAlignment="1" applyProtection="1">
      <alignment horizontal="center" vertical="center" wrapText="1"/>
      <protection hidden="1"/>
    </xf>
    <xf numFmtId="14" fontId="35" fillId="35" borderId="12" xfId="0" applyNumberFormat="1" applyFont="1" applyFill="1" applyBorder="1" applyAlignment="1" applyProtection="1">
      <alignment horizontal="center" vertical="center" wrapText="1"/>
      <protection locked="0"/>
    </xf>
    <xf numFmtId="49" fontId="35" fillId="35" borderId="12" xfId="0" applyNumberFormat="1" applyFont="1" applyFill="1" applyBorder="1" applyAlignment="1" applyProtection="1">
      <alignment horizontal="center" vertical="center" wrapText="1"/>
      <protection locked="0"/>
    </xf>
    <xf numFmtId="1" fontId="3" fillId="35" borderId="12" xfId="96" applyNumberFormat="1" applyFont="1" applyFill="1" applyBorder="1" applyAlignment="1" applyProtection="1">
      <alignment horizontal="center" vertical="center" wrapText="1"/>
      <protection locked="0"/>
    </xf>
    <xf numFmtId="49" fontId="35" fillId="35" borderId="12" xfId="0" applyNumberFormat="1" applyFont="1" applyFill="1" applyBorder="1" applyAlignment="1" applyProtection="1">
      <alignment horizontal="center" vertical="center" wrapText="1"/>
      <protection hidden="1"/>
    </xf>
    <xf numFmtId="174" fontId="35" fillId="35" borderId="12" xfId="0" applyNumberFormat="1" applyFont="1" applyFill="1" applyBorder="1" applyAlignment="1" applyProtection="1">
      <alignment horizontal="center" vertical="center" wrapText="1"/>
      <protection locked="0"/>
    </xf>
    <xf numFmtId="4" fontId="35" fillId="35" borderId="12" xfId="0" applyNumberFormat="1" applyFont="1" applyFill="1" applyBorder="1" applyAlignment="1" applyProtection="1">
      <alignment horizontal="center" vertical="center" wrapText="1"/>
      <protection locked="0"/>
    </xf>
    <xf numFmtId="0" fontId="0" fillId="35" borderId="39" xfId="0" applyFill="1" applyBorder="1"/>
    <xf numFmtId="0" fontId="35" fillId="36" borderId="39" xfId="0" applyFont="1" applyFill="1" applyBorder="1" applyAlignment="1" applyProtection="1">
      <alignment horizontal="center" vertical="center" wrapText="1"/>
      <protection locked="0"/>
    </xf>
    <xf numFmtId="185" fontId="45" fillId="35" borderId="39" xfId="0" applyNumberFormat="1" applyFont="1" applyFill="1" applyBorder="1" applyAlignment="1" applyProtection="1">
      <alignment vertical="center" wrapText="1"/>
      <protection hidden="1"/>
    </xf>
    <xf numFmtId="185" fontId="35" fillId="35" borderId="39" xfId="0" applyNumberFormat="1" applyFont="1" applyFill="1" applyBorder="1" applyAlignment="1" applyProtection="1">
      <alignment horizontal="center" vertical="center" wrapText="1"/>
      <protection hidden="1"/>
    </xf>
    <xf numFmtId="185" fontId="3" fillId="35" borderId="39" xfId="96" applyNumberFormat="1" applyFont="1" applyFill="1" applyBorder="1" applyAlignment="1" applyProtection="1">
      <alignment horizontal="center" vertical="center" wrapText="1"/>
      <protection locked="0"/>
    </xf>
    <xf numFmtId="16" fontId="30" fillId="35" borderId="39" xfId="0" applyNumberFormat="1" applyFont="1" applyFill="1" applyBorder="1" applyAlignment="1" applyProtection="1">
      <alignment horizontal="center" vertical="center" wrapText="1"/>
      <protection locked="0"/>
    </xf>
    <xf numFmtId="0" fontId="30" fillId="35" borderId="39" xfId="0" applyFont="1" applyFill="1" applyBorder="1" applyAlignment="1" applyProtection="1">
      <alignment horizontal="center" vertical="center" wrapText="1"/>
      <protection locked="0"/>
    </xf>
    <xf numFmtId="0" fontId="30" fillId="36" borderId="39" xfId="0" applyFont="1" applyFill="1" applyBorder="1" applyAlignment="1" applyProtection="1">
      <alignment horizontal="center" vertical="center" wrapText="1"/>
      <protection locked="0"/>
    </xf>
    <xf numFmtId="188" fontId="35" fillId="36" borderId="39" xfId="155" applyNumberFormat="1" applyFont="1" applyFill="1" applyBorder="1" applyAlignment="1">
      <alignment horizontal="center" vertical="center"/>
    </xf>
    <xf numFmtId="189" fontId="30" fillId="36" borderId="39" xfId="155" applyNumberFormat="1" applyFont="1" applyFill="1" applyBorder="1" applyAlignment="1" applyProtection="1">
      <alignment horizontal="center" vertical="center" wrapText="1"/>
      <protection hidden="1"/>
    </xf>
    <xf numFmtId="188" fontId="30" fillId="35" borderId="39" xfId="0" applyNumberFormat="1" applyFont="1" applyFill="1" applyBorder="1" applyAlignment="1" applyProtection="1">
      <alignment horizontal="center" vertical="center" wrapText="1"/>
      <protection hidden="1"/>
    </xf>
    <xf numFmtId="184" fontId="30" fillId="35" borderId="39" xfId="0" applyNumberFormat="1" applyFont="1" applyFill="1" applyBorder="1" applyAlignment="1" applyProtection="1">
      <alignment horizontal="center" vertical="center" wrapText="1"/>
      <protection hidden="1"/>
    </xf>
    <xf numFmtId="14" fontId="30" fillId="36" borderId="39" xfId="0" applyNumberFormat="1" applyFont="1" applyFill="1" applyBorder="1" applyAlignment="1" applyProtection="1">
      <alignment horizontal="center" vertical="center" wrapText="1"/>
      <protection locked="0"/>
    </xf>
    <xf numFmtId="14" fontId="30" fillId="35" borderId="39" xfId="0" applyNumberFormat="1" applyFont="1" applyFill="1" applyBorder="1" applyAlignment="1" applyProtection="1">
      <alignment horizontal="center" vertical="center"/>
      <protection locked="0"/>
    </xf>
    <xf numFmtId="0" fontId="0" fillId="35" borderId="39" xfId="0" applyFill="1" applyBorder="1" applyAlignment="1">
      <alignment horizontal="center"/>
    </xf>
    <xf numFmtId="0" fontId="30" fillId="35" borderId="39" xfId="0" applyFont="1" applyFill="1" applyBorder="1" applyAlignment="1" applyProtection="1">
      <alignment horizontal="center" vertical="center" wrapText="1"/>
      <protection hidden="1"/>
    </xf>
    <xf numFmtId="14" fontId="30" fillId="35" borderId="39" xfId="0" applyNumberFormat="1" applyFont="1" applyFill="1" applyBorder="1" applyAlignment="1" applyProtection="1">
      <alignment horizontal="center" vertical="center" wrapText="1"/>
      <protection locked="0"/>
    </xf>
    <xf numFmtId="0" fontId="3" fillId="37" borderId="39" xfId="89" applyFont="1" applyFill="1" applyBorder="1" applyAlignment="1" applyProtection="1">
      <alignment horizontal="left" vertical="center" wrapText="1"/>
    </xf>
    <xf numFmtId="178" fontId="33" fillId="35" borderId="39" xfId="0" applyNumberFormat="1" applyFont="1" applyFill="1" applyBorder="1" applyAlignment="1" applyProtection="1">
      <alignment horizontal="center" vertical="center" wrapText="1"/>
    </xf>
    <xf numFmtId="1" fontId="33" fillId="36" borderId="39" xfId="96" applyNumberFormat="1" applyFont="1" applyFill="1" applyBorder="1" applyAlignment="1" applyProtection="1">
      <alignment horizontal="center" vertical="center" wrapText="1"/>
      <protection locked="0"/>
    </xf>
    <xf numFmtId="168" fontId="3" fillId="36" borderId="39" xfId="96" applyNumberFormat="1" applyFont="1" applyFill="1" applyBorder="1" applyAlignment="1" applyProtection="1">
      <alignment horizontal="center" vertical="center" wrapText="1"/>
      <protection locked="0"/>
    </xf>
    <xf numFmtId="4" fontId="33" fillId="36" borderId="39" xfId="96" applyNumberFormat="1" applyFont="1" applyFill="1" applyBorder="1" applyAlignment="1" applyProtection="1">
      <alignment horizontal="center" vertical="center" wrapText="1"/>
      <protection locked="0"/>
    </xf>
    <xf numFmtId="2" fontId="30" fillId="35" borderId="39" xfId="155" applyNumberFormat="1" applyFont="1" applyFill="1" applyBorder="1" applyAlignment="1" applyProtection="1">
      <alignment horizontal="center" vertical="center" wrapText="1"/>
    </xf>
    <xf numFmtId="1" fontId="47" fillId="36" borderId="39" xfId="96" applyNumberFormat="1" applyFont="1" applyFill="1" applyBorder="1" applyAlignment="1" applyProtection="1">
      <alignment horizontal="center" vertical="center" wrapText="1"/>
      <protection locked="0"/>
    </xf>
    <xf numFmtId="0" fontId="47" fillId="36" borderId="39" xfId="0" applyFont="1" applyFill="1" applyBorder="1" applyAlignment="1" applyProtection="1">
      <alignment horizontal="center" vertical="center" wrapText="1"/>
      <protection locked="0"/>
    </xf>
    <xf numFmtId="0" fontId="47" fillId="36" borderId="39" xfId="0" applyFont="1" applyFill="1" applyBorder="1" applyAlignment="1">
      <alignment horizontal="center" vertical="center" wrapText="1"/>
    </xf>
    <xf numFmtId="49" fontId="47" fillId="36" borderId="39" xfId="0" applyNumberFormat="1" applyFont="1" applyFill="1" applyBorder="1" applyAlignment="1">
      <alignment horizontal="center" vertical="center" wrapText="1"/>
    </xf>
    <xf numFmtId="0" fontId="47" fillId="36" borderId="39" xfId="0" applyFont="1" applyFill="1" applyBorder="1" applyAlignment="1" applyProtection="1">
      <alignment horizontal="center" vertical="center"/>
      <protection locked="0"/>
    </xf>
    <xf numFmtId="49" fontId="47" fillId="36" borderId="39" xfId="96" applyNumberFormat="1" applyFont="1" applyFill="1" applyBorder="1" applyAlignment="1" applyProtection="1">
      <alignment horizontal="center" vertical="center" wrapText="1"/>
      <protection locked="0"/>
    </xf>
    <xf numFmtId="0" fontId="43" fillId="36" borderId="26" xfId="0" applyFont="1" applyFill="1" applyBorder="1" applyAlignment="1">
      <alignment horizontal="center" vertical="center" wrapText="1"/>
    </xf>
    <xf numFmtId="172" fontId="47" fillId="36" borderId="39" xfId="96" applyNumberFormat="1" applyFont="1" applyFill="1" applyBorder="1" applyAlignment="1" applyProtection="1">
      <alignment horizontal="center" vertical="center" wrapText="1"/>
      <protection locked="0"/>
    </xf>
    <xf numFmtId="188" fontId="47" fillId="36" borderId="39" xfId="96" applyNumberFormat="1" applyFont="1" applyFill="1" applyBorder="1" applyAlignment="1" applyProtection="1">
      <alignment horizontal="center" vertical="center" wrapText="1"/>
      <protection locked="0"/>
    </xf>
    <xf numFmtId="14" fontId="47" fillId="36" borderId="39" xfId="96" applyNumberFormat="1" applyFont="1" applyFill="1" applyBorder="1" applyAlignment="1" applyProtection="1">
      <alignment horizontal="center" vertical="center" wrapText="1"/>
      <protection locked="0"/>
    </xf>
    <xf numFmtId="14" fontId="47" fillId="36" borderId="39" xfId="0" applyNumberFormat="1" applyFont="1" applyFill="1" applyBorder="1" applyAlignment="1" applyProtection="1">
      <alignment horizontal="center" vertical="center" wrapText="1"/>
      <protection locked="0"/>
    </xf>
    <xf numFmtId="0" fontId="47" fillId="36" borderId="39" xfId="70" applyFont="1" applyFill="1" applyBorder="1" applyAlignment="1">
      <alignment horizontal="center" vertical="center"/>
    </xf>
    <xf numFmtId="181" fontId="47" fillId="36" borderId="39" xfId="96" applyNumberFormat="1" applyFont="1" applyFill="1" applyBorder="1" applyAlignment="1" applyProtection="1">
      <alignment horizontal="center" vertical="center" wrapText="1"/>
      <protection locked="0"/>
    </xf>
    <xf numFmtId="1" fontId="47" fillId="36" borderId="14" xfId="96" applyNumberFormat="1" applyFont="1" applyFill="1" applyBorder="1" applyAlignment="1" applyProtection="1">
      <alignment horizontal="center" vertical="center" wrapText="1"/>
      <protection locked="0"/>
    </xf>
    <xf numFmtId="0" fontId="47" fillId="36" borderId="39" xfId="0" applyFont="1" applyFill="1" applyBorder="1" applyAlignment="1" applyProtection="1">
      <alignment horizontal="center" vertical="top"/>
      <protection locked="0"/>
    </xf>
    <xf numFmtId="49" fontId="44" fillId="36" borderId="0" xfId="0" applyNumberFormat="1" applyFont="1" applyFill="1" applyAlignment="1">
      <alignment horizontal="center" vertical="center" wrapText="1"/>
    </xf>
    <xf numFmtId="0" fontId="48" fillId="36" borderId="0" xfId="0" applyFont="1" applyFill="1" applyAlignment="1">
      <alignment horizontal="center" vertical="center"/>
    </xf>
    <xf numFmtId="0" fontId="48" fillId="36" borderId="0" xfId="0" applyFont="1" applyFill="1"/>
    <xf numFmtId="0" fontId="35" fillId="36" borderId="26" xfId="0" applyFont="1" applyFill="1" applyBorder="1" applyAlignment="1" applyProtection="1">
      <alignment horizontal="center" vertical="center" wrapText="1"/>
      <protection locked="0"/>
    </xf>
    <xf numFmtId="0" fontId="3" fillId="36" borderId="26" xfId="0" applyFont="1" applyFill="1" applyBorder="1" applyAlignment="1">
      <alignment horizontal="center" vertical="center" wrapText="1"/>
    </xf>
    <xf numFmtId="49" fontId="3" fillId="36" borderId="26" xfId="0" applyNumberFormat="1" applyFont="1" applyFill="1" applyBorder="1" applyAlignment="1">
      <alignment horizontal="center" vertical="center" wrapText="1"/>
    </xf>
    <xf numFmtId="172" fontId="3" fillId="36" borderId="26" xfId="96" applyNumberFormat="1" applyFont="1" applyFill="1" applyBorder="1" applyAlignment="1" applyProtection="1">
      <alignment horizontal="center" vertical="center" wrapText="1"/>
      <protection locked="0"/>
    </xf>
    <xf numFmtId="183" fontId="3" fillId="36" borderId="26" xfId="96" applyNumberFormat="1" applyFont="1" applyFill="1" applyBorder="1" applyAlignment="1" applyProtection="1">
      <alignment horizontal="center" vertical="center" wrapText="1"/>
      <protection locked="0"/>
    </xf>
    <xf numFmtId="14" fontId="3" fillId="36" borderId="26" xfId="96" applyNumberFormat="1" applyFont="1" applyFill="1" applyBorder="1" applyAlignment="1" applyProtection="1">
      <alignment horizontal="center" vertical="center" wrapText="1"/>
      <protection locked="0"/>
    </xf>
    <xf numFmtId="14" fontId="3" fillId="36" borderId="27" xfId="0" applyNumberFormat="1" applyFont="1" applyFill="1" applyBorder="1" applyAlignment="1" applyProtection="1">
      <alignment horizontal="center" vertical="center" wrapText="1"/>
      <protection locked="0"/>
    </xf>
    <xf numFmtId="1" fontId="3" fillId="36" borderId="39" xfId="96" applyNumberFormat="1" applyFont="1" applyFill="1" applyBorder="1" applyAlignment="1" applyProtection="1">
      <alignment horizontal="center" vertical="center" wrapText="1"/>
      <protection locked="0"/>
    </xf>
    <xf numFmtId="0" fontId="35" fillId="36" borderId="39" xfId="0" applyFont="1" applyFill="1" applyBorder="1" applyAlignment="1">
      <alignment horizontal="center" vertical="center" wrapText="1"/>
    </xf>
    <xf numFmtId="1" fontId="3" fillId="36" borderId="38" xfId="96" applyNumberFormat="1" applyFont="1" applyFill="1" applyBorder="1" applyAlignment="1" applyProtection="1">
      <alignment horizontal="center" vertical="center" wrapText="1"/>
      <protection locked="0"/>
    </xf>
    <xf numFmtId="14" fontId="3" fillId="36" borderId="26" xfId="0" applyNumberFormat="1" applyFont="1" applyFill="1" applyBorder="1" applyAlignment="1" applyProtection="1">
      <alignment horizontal="center" vertical="center" wrapText="1"/>
      <protection locked="0"/>
    </xf>
    <xf numFmtId="178" fontId="3" fillId="36" borderId="26" xfId="0" applyNumberFormat="1" applyFont="1" applyFill="1" applyBorder="1" applyAlignment="1" applyProtection="1">
      <alignment horizontal="center" vertical="center" wrapText="1" shrinkToFit="1"/>
    </xf>
    <xf numFmtId="4" fontId="3" fillId="36" borderId="26" xfId="140" applyNumberFormat="1" applyFont="1" applyFill="1" applyBorder="1" applyAlignment="1" applyProtection="1">
      <alignment horizontal="center" vertical="center" wrapText="1"/>
      <protection locked="0"/>
    </xf>
    <xf numFmtId="168" fontId="3" fillId="36" borderId="26" xfId="140" applyNumberFormat="1" applyFont="1" applyFill="1" applyBorder="1" applyAlignment="1" applyProtection="1">
      <alignment horizontal="center" vertical="center" wrapText="1"/>
      <protection locked="0"/>
    </xf>
    <xf numFmtId="179" fontId="3" fillId="36" borderId="26" xfId="0" applyNumberFormat="1" applyFont="1" applyFill="1" applyBorder="1" applyAlignment="1" applyProtection="1">
      <alignment horizontal="center" vertical="center" wrapText="1"/>
      <protection locked="0"/>
    </xf>
    <xf numFmtId="0" fontId="3" fillId="36" borderId="12" xfId="0" applyFont="1" applyFill="1" applyBorder="1" applyAlignment="1">
      <alignment horizontal="center" vertical="center" wrapText="1"/>
    </xf>
    <xf numFmtId="49" fontId="3" fillId="36" borderId="12" xfId="0" applyNumberFormat="1" applyFont="1" applyFill="1" applyBorder="1" applyAlignment="1">
      <alignment horizontal="center" vertical="center" wrapText="1"/>
    </xf>
    <xf numFmtId="49" fontId="3" fillId="36" borderId="12" xfId="0" applyNumberFormat="1" applyFont="1" applyFill="1" applyBorder="1" applyAlignment="1" applyProtection="1">
      <alignment horizontal="center" vertical="center" wrapText="1"/>
      <protection locked="0"/>
    </xf>
    <xf numFmtId="172" fontId="3" fillId="36" borderId="12" xfId="96" applyNumberFormat="1" applyFont="1" applyFill="1" applyBorder="1" applyAlignment="1" applyProtection="1">
      <alignment horizontal="center" vertical="center" wrapText="1"/>
      <protection locked="0"/>
    </xf>
    <xf numFmtId="172" fontId="3" fillId="36" borderId="12" xfId="0" applyNumberFormat="1" applyFont="1" applyFill="1" applyBorder="1" applyAlignment="1" applyProtection="1">
      <alignment horizontal="center" vertical="center" wrapText="1"/>
      <protection hidden="1"/>
    </xf>
    <xf numFmtId="14" fontId="3" fillId="36" borderId="12" xfId="96" applyNumberFormat="1" applyFont="1" applyFill="1" applyBorder="1" applyAlignment="1" applyProtection="1">
      <alignment horizontal="center" vertical="center" wrapText="1"/>
      <protection locked="0"/>
    </xf>
    <xf numFmtId="0" fontId="3" fillId="36" borderId="12" xfId="0" applyFont="1" applyFill="1" applyBorder="1" applyAlignment="1" applyProtection="1">
      <alignment horizontal="center" vertical="center"/>
      <protection locked="0"/>
    </xf>
    <xf numFmtId="0" fontId="35" fillId="36" borderId="12" xfId="0" applyFont="1" applyFill="1" applyBorder="1" applyAlignment="1">
      <alignment horizontal="center" vertical="center"/>
    </xf>
    <xf numFmtId="0" fontId="3" fillId="35" borderId="12" xfId="0" applyFont="1" applyFill="1" applyBorder="1" applyAlignment="1">
      <alignment horizontal="center" vertical="center"/>
    </xf>
    <xf numFmtId="0" fontId="3" fillId="35" borderId="12" xfId="79" applyFont="1" applyFill="1" applyBorder="1" applyAlignment="1">
      <alignment horizontal="center" vertical="center" wrapText="1"/>
    </xf>
    <xf numFmtId="14" fontId="3" fillId="35" borderId="12" xfId="0" applyNumberFormat="1" applyFont="1" applyFill="1" applyBorder="1" applyAlignment="1" applyProtection="1">
      <alignment horizontal="center" vertical="center" wrapText="1"/>
      <protection locked="0"/>
    </xf>
    <xf numFmtId="14" fontId="3" fillId="35" borderId="12" xfId="79" applyNumberFormat="1" applyFont="1" applyFill="1" applyBorder="1" applyAlignment="1">
      <alignment horizontal="center" vertical="center" wrapText="1"/>
    </xf>
    <xf numFmtId="0" fontId="3" fillId="35" borderId="0" xfId="0" applyFont="1" applyFill="1" applyAlignment="1" applyProtection="1">
      <alignment horizontal="center" vertical="center" wrapText="1"/>
      <protection locked="0"/>
    </xf>
    <xf numFmtId="178" fontId="3" fillId="35" borderId="13" xfId="0" applyNumberFormat="1" applyFont="1" applyFill="1" applyBorder="1" applyAlignment="1" applyProtection="1">
      <alignment horizontal="center" vertical="center" wrapText="1" shrinkToFit="1"/>
    </xf>
    <xf numFmtId="178" fontId="3" fillId="36" borderId="13" xfId="0" applyNumberFormat="1" applyFont="1" applyFill="1" applyBorder="1" applyAlignment="1" applyProtection="1">
      <alignment horizontal="center" vertical="center" wrapText="1" shrinkToFit="1"/>
    </xf>
    <xf numFmtId="168" fontId="3" fillId="36" borderId="12" xfId="140" applyNumberFormat="1" applyFont="1" applyFill="1" applyBorder="1" applyAlignment="1" applyProtection="1">
      <alignment horizontal="center" vertical="center"/>
      <protection locked="0"/>
    </xf>
    <xf numFmtId="4" fontId="3" fillId="36" borderId="12" xfId="140" applyNumberFormat="1" applyFont="1" applyFill="1" applyBorder="1" applyAlignment="1" applyProtection="1">
      <alignment horizontal="center" vertical="center"/>
      <protection locked="0"/>
    </xf>
    <xf numFmtId="49" fontId="30" fillId="0" borderId="0" xfId="0" applyNumberFormat="1" applyFont="1"/>
    <xf numFmtId="49" fontId="35" fillId="26" borderId="0" xfId="0" applyNumberFormat="1" applyFont="1" applyFill="1" applyAlignment="1">
      <alignment vertical="center"/>
    </xf>
    <xf numFmtId="49" fontId="35" fillId="26" borderId="0" xfId="0" applyNumberFormat="1" applyFont="1" applyFill="1"/>
    <xf numFmtId="49" fontId="3" fillId="26" borderId="0" xfId="0" applyNumberFormat="1" applyFont="1" applyFill="1" applyAlignment="1" applyProtection="1">
      <alignment horizontal="center" vertical="center"/>
      <protection locked="0"/>
    </xf>
    <xf numFmtId="49" fontId="35" fillId="33" borderId="0" xfId="0" applyNumberFormat="1" applyFont="1" applyFill="1" applyAlignment="1">
      <alignment horizontal="center" vertical="center"/>
    </xf>
    <xf numFmtId="49" fontId="35" fillId="35" borderId="0" xfId="0" applyNumberFormat="1" applyFont="1" applyFill="1" applyAlignment="1">
      <alignment horizontal="center" vertical="center"/>
    </xf>
    <xf numFmtId="49" fontId="3" fillId="33" borderId="0" xfId="0" applyNumberFormat="1" applyFont="1" applyFill="1" applyAlignment="1" applyProtection="1">
      <alignment horizontal="center" vertical="center" wrapText="1"/>
      <protection locked="0"/>
    </xf>
    <xf numFmtId="49" fontId="35" fillId="33" borderId="0" xfId="0" applyNumberFormat="1" applyFont="1" applyFill="1" applyAlignment="1">
      <alignment horizontal="center" vertical="center" wrapText="1"/>
    </xf>
    <xf numFmtId="49" fontId="35" fillId="26" borderId="0" xfId="0" applyNumberFormat="1" applyFont="1" applyFill="1" applyAlignment="1">
      <alignment horizontal="center" vertical="center"/>
    </xf>
    <xf numFmtId="49" fontId="35" fillId="26" borderId="0" xfId="0" applyNumberFormat="1" applyFont="1" applyFill="1" applyAlignment="1" applyProtection="1">
      <alignment horizontal="center" vertical="center" wrapText="1"/>
      <protection locked="0"/>
    </xf>
    <xf numFmtId="49" fontId="35" fillId="26" borderId="0" xfId="0" applyNumberFormat="1" applyFont="1" applyFill="1" applyAlignment="1" applyProtection="1">
      <alignment horizontal="center" vertical="center"/>
      <protection locked="0"/>
    </xf>
    <xf numFmtId="49" fontId="35" fillId="27" borderId="0" xfId="0" applyNumberFormat="1" applyFont="1" applyFill="1" applyAlignment="1" applyProtection="1">
      <alignment horizontal="center" vertical="center" wrapText="1"/>
      <protection locked="0"/>
    </xf>
    <xf numFmtId="49" fontId="44" fillId="35" borderId="0" xfId="0" applyNumberFormat="1" applyFont="1" applyFill="1" applyAlignment="1" applyProtection="1">
      <alignment horizontal="center" vertical="center" wrapText="1"/>
      <protection locked="0"/>
    </xf>
    <xf numFmtId="49" fontId="35" fillId="35" borderId="0" xfId="0" applyNumberFormat="1" applyFont="1" applyFill="1" applyAlignment="1">
      <alignment horizontal="center" vertical="center" wrapText="1"/>
    </xf>
    <xf numFmtId="49" fontId="46" fillId="35" borderId="0" xfId="89" applyNumberFormat="1" applyFont="1" applyFill="1" applyAlignment="1" applyProtection="1">
      <alignment horizontal="center" vertical="center" wrapText="1"/>
    </xf>
    <xf numFmtId="49" fontId="43" fillId="36" borderId="26" xfId="96" applyNumberFormat="1" applyFont="1" applyFill="1" applyBorder="1" applyAlignment="1" applyProtection="1">
      <alignment horizontal="center" vertical="center" wrapText="1"/>
      <protection locked="0"/>
    </xf>
    <xf numFmtId="16" fontId="49" fillId="35" borderId="26" xfId="0" applyNumberFormat="1" applyFont="1" applyFill="1" applyBorder="1" applyAlignment="1" applyProtection="1">
      <alignment horizontal="center" vertical="center" wrapText="1"/>
      <protection locked="0"/>
    </xf>
    <xf numFmtId="1" fontId="50" fillId="35" borderId="26" xfId="96" applyNumberFormat="1" applyFont="1" applyFill="1" applyBorder="1" applyAlignment="1" applyProtection="1">
      <alignment horizontal="center" vertical="center" wrapText="1"/>
      <protection locked="0"/>
    </xf>
    <xf numFmtId="0" fontId="49" fillId="35" borderId="26" xfId="0" applyFont="1" applyFill="1" applyBorder="1" applyAlignment="1" applyProtection="1">
      <alignment horizontal="center" vertical="center" wrapText="1"/>
      <protection locked="0"/>
    </xf>
    <xf numFmtId="0" fontId="49" fillId="36" borderId="26" xfId="0" applyFont="1" applyFill="1" applyBorder="1" applyAlignment="1" applyProtection="1">
      <alignment horizontal="center" vertical="center" wrapText="1"/>
      <protection locked="0"/>
    </xf>
    <xf numFmtId="0" fontId="49" fillId="35" borderId="15" xfId="0" applyFont="1" applyFill="1" applyBorder="1" applyAlignment="1" applyProtection="1">
      <alignment horizontal="center" vertical="center" wrapText="1"/>
      <protection locked="0"/>
    </xf>
    <xf numFmtId="0" fontId="49" fillId="35" borderId="14" xfId="0" applyFont="1" applyFill="1" applyBorder="1" applyAlignment="1" applyProtection="1">
      <alignment horizontal="center" vertical="center" wrapText="1"/>
      <protection locked="0"/>
    </xf>
    <xf numFmtId="1" fontId="50" fillId="35" borderId="40" xfId="96" applyNumberFormat="1" applyFont="1" applyFill="1" applyBorder="1" applyAlignment="1" applyProtection="1">
      <alignment horizontal="center" vertical="center" wrapText="1"/>
      <protection locked="0"/>
    </xf>
    <xf numFmtId="188" fontId="49" fillId="36" borderId="12" xfId="140" applyNumberFormat="1" applyFont="1" applyFill="1" applyBorder="1" applyAlignment="1">
      <alignment horizontal="center" vertical="center"/>
    </xf>
    <xf numFmtId="189" fontId="51" fillId="36" borderId="14" xfId="140" applyNumberFormat="1" applyFont="1" applyFill="1" applyBorder="1" applyAlignment="1" applyProtection="1">
      <alignment horizontal="center" vertical="center" wrapText="1"/>
      <protection hidden="1"/>
    </xf>
    <xf numFmtId="189" fontId="51" fillId="36" borderId="40" xfId="140" applyNumberFormat="1" applyFont="1" applyFill="1" applyBorder="1" applyAlignment="1" applyProtection="1">
      <alignment horizontal="center" vertical="center" wrapText="1"/>
      <protection hidden="1"/>
    </xf>
    <xf numFmtId="1" fontId="50" fillId="35" borderId="15" xfId="96" applyNumberFormat="1" applyFont="1" applyFill="1" applyBorder="1" applyAlignment="1" applyProtection="1">
      <alignment horizontal="center" vertical="center" wrapText="1"/>
      <protection locked="0"/>
    </xf>
    <xf numFmtId="1" fontId="50" fillId="35" borderId="14" xfId="96" applyNumberFormat="1" applyFont="1" applyFill="1" applyBorder="1" applyAlignment="1" applyProtection="1">
      <alignment horizontal="center" vertical="center" wrapText="1"/>
      <protection locked="0"/>
    </xf>
    <xf numFmtId="0" fontId="49" fillId="35" borderId="12" xfId="0" applyFont="1" applyFill="1" applyBorder="1" applyAlignment="1" applyProtection="1">
      <alignment horizontal="center" vertical="center" wrapText="1"/>
      <protection locked="0"/>
    </xf>
    <xf numFmtId="14" fontId="49" fillId="36" borderId="12" xfId="0" applyNumberFormat="1" applyFont="1" applyFill="1" applyBorder="1" applyAlignment="1" applyProtection="1">
      <alignment horizontal="center" vertical="center" wrapText="1"/>
      <protection locked="0"/>
    </xf>
    <xf numFmtId="14" fontId="49" fillId="35" borderId="14" xfId="0" applyNumberFormat="1" applyFont="1" applyFill="1" applyBorder="1" applyAlignment="1" applyProtection="1">
      <alignment horizontal="center" vertical="center"/>
      <protection locked="0"/>
    </xf>
    <xf numFmtId="0" fontId="49" fillId="35" borderId="12" xfId="0" applyFont="1" applyFill="1" applyBorder="1" applyAlignment="1" applyProtection="1">
      <alignment horizontal="center" vertical="center" wrapText="1"/>
      <protection hidden="1"/>
    </xf>
    <xf numFmtId="14" fontId="49" fillId="35" borderId="12" xfId="0" applyNumberFormat="1" applyFont="1" applyFill="1" applyBorder="1" applyAlignment="1" applyProtection="1">
      <alignment horizontal="center" vertical="center" wrapText="1"/>
      <protection locked="0"/>
    </xf>
    <xf numFmtId="0" fontId="49" fillId="35" borderId="41" xfId="0" applyFont="1" applyFill="1" applyBorder="1" applyAlignment="1" applyProtection="1">
      <alignment horizontal="center" vertical="center" wrapText="1"/>
      <protection locked="0"/>
    </xf>
    <xf numFmtId="178" fontId="52" fillId="35" borderId="12" xfId="0" applyNumberFormat="1" applyFont="1" applyFill="1" applyBorder="1" applyAlignment="1" applyProtection="1">
      <alignment horizontal="center" vertical="center" wrapText="1" shrinkToFit="1"/>
    </xf>
    <xf numFmtId="0" fontId="49" fillId="35" borderId="15" xfId="0" applyFont="1" applyFill="1" applyBorder="1" applyAlignment="1">
      <alignment horizontal="center" vertical="center" wrapText="1"/>
    </xf>
    <xf numFmtId="1" fontId="53" fillId="36" borderId="12" xfId="96" applyNumberFormat="1" applyFont="1" applyFill="1" applyBorder="1" applyAlignment="1" applyProtection="1">
      <alignment horizontal="center" vertical="center" wrapText="1"/>
      <protection locked="0"/>
    </xf>
    <xf numFmtId="4" fontId="52" fillId="36" borderId="12" xfId="96" applyNumberFormat="1" applyFont="1" applyFill="1" applyBorder="1" applyAlignment="1" applyProtection="1">
      <alignment horizontal="center" vertical="center" wrapText="1"/>
      <protection locked="0"/>
    </xf>
    <xf numFmtId="181" fontId="52" fillId="36" borderId="12" xfId="96" applyNumberFormat="1" applyFont="1" applyFill="1" applyBorder="1" applyAlignment="1" applyProtection="1">
      <alignment horizontal="center" vertical="center" wrapText="1"/>
      <protection locked="0"/>
    </xf>
    <xf numFmtId="0" fontId="49" fillId="35" borderId="26" xfId="0" applyFont="1" applyFill="1" applyBorder="1" applyAlignment="1">
      <alignment horizontal="center"/>
    </xf>
    <xf numFmtId="181" fontId="49" fillId="36" borderId="15" xfId="0" applyNumberFormat="1" applyFont="1" applyFill="1" applyBorder="1" applyAlignment="1" applyProtection="1">
      <alignment horizontal="center" vertical="center" wrapText="1"/>
      <protection locked="0"/>
    </xf>
    <xf numFmtId="0" fontId="49" fillId="35" borderId="0" xfId="0" applyFont="1" applyFill="1" applyAlignment="1">
      <alignment horizontal="center"/>
    </xf>
    <xf numFmtId="4" fontId="54" fillId="36" borderId="12" xfId="96" applyNumberFormat="1" applyFont="1" applyFill="1" applyBorder="1" applyAlignment="1" applyProtection="1">
      <alignment horizontal="center" vertical="center" wrapText="1"/>
      <protection locked="0"/>
    </xf>
    <xf numFmtId="1" fontId="33" fillId="36" borderId="12" xfId="96" applyNumberFormat="1" applyFont="1" applyFill="1" applyBorder="1" applyAlignment="1" applyProtection="1">
      <alignment horizontal="center" vertical="center" wrapText="1"/>
      <protection locked="0"/>
    </xf>
    <xf numFmtId="0" fontId="33" fillId="36" borderId="12" xfId="0" applyFont="1" applyFill="1" applyBorder="1" applyAlignment="1" applyProtection="1">
      <alignment horizontal="center" vertical="center" wrapText="1"/>
      <protection locked="0"/>
    </xf>
    <xf numFmtId="0" fontId="33" fillId="36" borderId="12" xfId="0" applyFont="1" applyFill="1" applyBorder="1" applyAlignment="1">
      <alignment horizontal="center" vertical="center" wrapText="1"/>
    </xf>
    <xf numFmtId="49" fontId="33" fillId="36" borderId="12" xfId="0" applyNumberFormat="1" applyFont="1" applyFill="1" applyBorder="1" applyAlignment="1">
      <alignment horizontal="center" vertical="center" wrapText="1"/>
    </xf>
    <xf numFmtId="0" fontId="33" fillId="36" borderId="12" xfId="0" applyFont="1" applyFill="1" applyBorder="1" applyAlignment="1" applyProtection="1">
      <alignment horizontal="center" vertical="center"/>
      <protection locked="0"/>
    </xf>
    <xf numFmtId="49" fontId="33" fillId="36" borderId="12" xfId="96" applyNumberFormat="1" applyFont="1" applyFill="1" applyBorder="1" applyAlignment="1" applyProtection="1">
      <alignment horizontal="center" vertical="center" wrapText="1"/>
      <protection locked="0"/>
    </xf>
    <xf numFmtId="172" fontId="33" fillId="36" borderId="12" xfId="96" applyNumberFormat="1" applyFont="1" applyFill="1" applyBorder="1" applyAlignment="1" applyProtection="1">
      <alignment horizontal="center" vertical="center" wrapText="1"/>
      <protection locked="0"/>
    </xf>
    <xf numFmtId="188" fontId="33" fillId="36" borderId="12" xfId="96" applyNumberFormat="1" applyFont="1" applyFill="1" applyBorder="1" applyAlignment="1" applyProtection="1">
      <alignment horizontal="center" vertical="center" wrapText="1"/>
      <protection locked="0"/>
    </xf>
    <xf numFmtId="14" fontId="33" fillId="36" borderId="12" xfId="96" applyNumberFormat="1" applyFont="1" applyFill="1" applyBorder="1" applyAlignment="1" applyProtection="1">
      <alignment horizontal="center" vertical="center" wrapText="1"/>
      <protection locked="0"/>
    </xf>
    <xf numFmtId="14" fontId="33" fillId="36" borderId="12" xfId="0" applyNumberFormat="1" applyFont="1" applyFill="1" applyBorder="1" applyAlignment="1" applyProtection="1">
      <alignment horizontal="center" vertical="center" wrapText="1"/>
      <protection locked="0"/>
    </xf>
    <xf numFmtId="0" fontId="33" fillId="36" borderId="12" xfId="70" applyFont="1" applyFill="1" applyBorder="1" applyAlignment="1">
      <alignment horizontal="center" vertical="center"/>
    </xf>
    <xf numFmtId="181" fontId="33" fillId="36" borderId="12" xfId="96" applyNumberFormat="1" applyFont="1" applyFill="1" applyBorder="1" applyAlignment="1" applyProtection="1">
      <alignment horizontal="center" vertical="center" wrapText="1"/>
      <protection locked="0"/>
    </xf>
    <xf numFmtId="1" fontId="33" fillId="36" borderId="14" xfId="96" applyNumberFormat="1" applyFont="1" applyFill="1" applyBorder="1" applyAlignment="1" applyProtection="1">
      <alignment horizontal="center" vertical="center" wrapText="1"/>
      <protection locked="0"/>
    </xf>
    <xf numFmtId="0" fontId="33" fillId="36" borderId="12" xfId="0" applyFont="1" applyFill="1" applyBorder="1" applyAlignment="1" applyProtection="1">
      <alignment horizontal="center" vertical="top"/>
      <protection locked="0"/>
    </xf>
    <xf numFmtId="49" fontId="35" fillId="36" borderId="0" xfId="0" applyNumberFormat="1" applyFont="1" applyFill="1" applyAlignment="1">
      <alignment horizontal="center" vertical="center" wrapText="1"/>
    </xf>
    <xf numFmtId="0" fontId="37" fillId="36" borderId="0" xfId="0" applyFont="1" applyFill="1" applyAlignment="1">
      <alignment horizontal="center" vertical="center"/>
    </xf>
    <xf numFmtId="0" fontId="37" fillId="36" borderId="0" xfId="0" applyFont="1" applyFill="1"/>
    <xf numFmtId="14" fontId="35" fillId="36" borderId="26" xfId="0" applyNumberFormat="1" applyFont="1" applyFill="1" applyBorder="1" applyAlignment="1" applyProtection="1">
      <alignment horizontal="center" vertical="center" wrapText="1"/>
      <protection locked="0"/>
    </xf>
    <xf numFmtId="188" fontId="3" fillId="36" borderId="26" xfId="96" applyNumberFormat="1" applyFont="1" applyFill="1" applyBorder="1" applyAlignment="1" applyProtection="1">
      <alignment horizontal="center" vertical="center" wrapText="1"/>
      <protection locked="0"/>
    </xf>
    <xf numFmtId="0" fontId="35" fillId="36" borderId="26" xfId="0" applyFont="1" applyFill="1" applyBorder="1" applyAlignment="1">
      <alignment horizontal="center" vertical="center" wrapText="1"/>
    </xf>
    <xf numFmtId="165" fontId="35" fillId="36" borderId="26" xfId="96" applyNumberFormat="1" applyFont="1" applyFill="1" applyBorder="1" applyAlignment="1" applyProtection="1">
      <alignment horizontal="center" vertical="center" wrapText="1"/>
      <protection locked="0"/>
    </xf>
    <xf numFmtId="0" fontId="3" fillId="36" borderId="26" xfId="70" applyFont="1" applyFill="1" applyBorder="1" applyAlignment="1">
      <alignment horizontal="center" vertical="center" wrapText="1"/>
    </xf>
    <xf numFmtId="181" fontId="3" fillId="36" borderId="26" xfId="96" applyNumberFormat="1" applyFont="1" applyFill="1" applyBorder="1" applyAlignment="1" applyProtection="1">
      <alignment horizontal="center" vertical="center" wrapText="1"/>
      <protection locked="0"/>
    </xf>
    <xf numFmtId="49" fontId="3" fillId="36" borderId="25" xfId="0" applyNumberFormat="1" applyFont="1" applyFill="1" applyBorder="1" applyAlignment="1">
      <alignment horizontal="center" vertical="center" wrapText="1"/>
    </xf>
    <xf numFmtId="14" fontId="3" fillId="35" borderId="12" xfId="96" applyNumberFormat="1" applyFont="1" applyFill="1" applyBorder="1" applyAlignment="1" applyProtection="1">
      <alignment horizontal="center" vertical="center" wrapText="1"/>
      <protection locked="0"/>
    </xf>
    <xf numFmtId="178" fontId="3" fillId="35" borderId="12" xfId="0" applyNumberFormat="1" applyFont="1" applyFill="1" applyBorder="1" applyAlignment="1" applyProtection="1">
      <alignment horizontal="center" vertical="center" wrapText="1" shrinkToFit="1"/>
    </xf>
    <xf numFmtId="178" fontId="3" fillId="36" borderId="12" xfId="0" applyNumberFormat="1" applyFont="1" applyFill="1" applyBorder="1" applyAlignment="1" applyProtection="1">
      <alignment horizontal="center" vertical="center" wrapText="1" shrinkToFit="1"/>
    </xf>
    <xf numFmtId="1" fontId="50" fillId="36" borderId="12" xfId="96" applyNumberFormat="1" applyFont="1" applyFill="1" applyBorder="1" applyAlignment="1" applyProtection="1">
      <alignment horizontal="center" vertical="center" wrapText="1"/>
      <protection locked="0"/>
    </xf>
    <xf numFmtId="0" fontId="51" fillId="36" borderId="12" xfId="0" applyFont="1" applyFill="1" applyBorder="1" applyAlignment="1" applyProtection="1">
      <alignment horizontal="center" vertical="center" wrapText="1"/>
      <protection locked="0"/>
    </xf>
    <xf numFmtId="0" fontId="50" fillId="36" borderId="12" xfId="0" applyFont="1" applyFill="1" applyBorder="1" applyAlignment="1">
      <alignment horizontal="center" vertical="center" wrapText="1"/>
    </xf>
    <xf numFmtId="49" fontId="50" fillId="36" borderId="12" xfId="0" applyNumberFormat="1" applyFont="1" applyFill="1" applyBorder="1" applyAlignment="1">
      <alignment horizontal="center" vertical="center" wrapText="1"/>
    </xf>
    <xf numFmtId="49" fontId="50" fillId="36" borderId="12" xfId="0" applyNumberFormat="1" applyFont="1" applyFill="1" applyBorder="1" applyAlignment="1" applyProtection="1">
      <alignment horizontal="center" vertical="center" wrapText="1"/>
      <protection locked="0"/>
    </xf>
    <xf numFmtId="0" fontId="50" fillId="36" borderId="12" xfId="0" applyFont="1" applyFill="1" applyBorder="1" applyAlignment="1" applyProtection="1">
      <alignment horizontal="center" vertical="center"/>
      <protection locked="0"/>
    </xf>
    <xf numFmtId="0" fontId="50" fillId="36" borderId="12" xfId="0" applyFont="1" applyFill="1" applyBorder="1" applyAlignment="1" applyProtection="1">
      <alignment horizontal="center" vertical="center" wrapText="1"/>
      <protection locked="0"/>
    </xf>
    <xf numFmtId="172" fontId="50" fillId="36" borderId="15" xfId="96" applyNumberFormat="1" applyFont="1" applyFill="1" applyBorder="1" applyAlignment="1" applyProtection="1">
      <alignment horizontal="center" vertical="center" wrapText="1"/>
      <protection locked="0"/>
    </xf>
    <xf numFmtId="172" fontId="50" fillId="36" borderId="12" xfId="0" applyNumberFormat="1" applyFont="1" applyFill="1" applyBorder="1" applyAlignment="1" applyProtection="1">
      <alignment horizontal="center" vertical="center" wrapText="1"/>
      <protection hidden="1"/>
    </xf>
    <xf numFmtId="172" fontId="50" fillId="36" borderId="12" xfId="96" applyNumberFormat="1" applyFont="1" applyFill="1" applyBorder="1" applyAlignment="1" applyProtection="1">
      <alignment horizontal="center" vertical="center" wrapText="1"/>
      <protection locked="0"/>
    </xf>
    <xf numFmtId="172" fontId="50" fillId="36" borderId="12" xfId="0" applyNumberFormat="1" applyFont="1" applyFill="1" applyBorder="1" applyAlignment="1" applyProtection="1">
      <alignment horizontal="center" vertical="center"/>
      <protection locked="0"/>
    </xf>
    <xf numFmtId="0" fontId="50" fillId="36" borderId="12" xfId="0" applyFont="1" applyFill="1" applyBorder="1" applyAlignment="1" applyProtection="1">
      <alignment horizontal="center" vertical="center" wrapText="1"/>
    </xf>
    <xf numFmtId="14" fontId="50" fillId="36" borderId="12" xfId="96" applyNumberFormat="1" applyFont="1" applyFill="1" applyBorder="1" applyAlignment="1" applyProtection="1">
      <alignment horizontal="center" vertical="center" wrapText="1"/>
      <protection locked="0"/>
    </xf>
    <xf numFmtId="14" fontId="50" fillId="36" borderId="12" xfId="0" applyNumberFormat="1" applyFont="1" applyFill="1" applyBorder="1" applyAlignment="1" applyProtection="1">
      <alignment horizontal="center" vertical="center" wrapText="1"/>
      <protection locked="0"/>
    </xf>
    <xf numFmtId="0" fontId="51" fillId="36" borderId="12" xfId="0" applyFont="1" applyFill="1" applyBorder="1" applyAlignment="1">
      <alignment horizontal="center" vertical="center"/>
    </xf>
    <xf numFmtId="0" fontId="50" fillId="35" borderId="12" xfId="0" applyFont="1" applyFill="1" applyBorder="1" applyAlignment="1" applyProtection="1">
      <alignment horizontal="center" vertical="center"/>
      <protection locked="0"/>
    </xf>
    <xf numFmtId="0" fontId="50" fillId="35" borderId="12" xfId="0" applyFont="1" applyFill="1" applyBorder="1" applyAlignment="1">
      <alignment horizontal="center" vertical="center"/>
    </xf>
    <xf numFmtId="0" fontId="50" fillId="35" borderId="12" xfId="79" applyFont="1" applyFill="1" applyBorder="1" applyAlignment="1">
      <alignment horizontal="center" vertical="center" wrapText="1"/>
    </xf>
    <xf numFmtId="14" fontId="50" fillId="35" borderId="12" xfId="0" applyNumberFormat="1" applyFont="1" applyFill="1" applyBorder="1" applyAlignment="1" applyProtection="1">
      <alignment horizontal="center" vertical="center" wrapText="1"/>
      <protection locked="0"/>
    </xf>
    <xf numFmtId="14" fontId="50" fillId="35" borderId="12" xfId="79" applyNumberFormat="1" applyFont="1" applyFill="1" applyBorder="1" applyAlignment="1">
      <alignment horizontal="center" vertical="center" wrapText="1"/>
    </xf>
    <xf numFmtId="0" fontId="50" fillId="35" borderId="12" xfId="0" applyFont="1" applyFill="1" applyBorder="1" applyAlignment="1" applyProtection="1">
      <alignment horizontal="center" vertical="center" wrapText="1"/>
      <protection locked="0"/>
    </xf>
    <xf numFmtId="0" fontId="51" fillId="35" borderId="12" xfId="0" applyFont="1" applyFill="1" applyBorder="1" applyAlignment="1" applyProtection="1">
      <alignment horizontal="center" vertical="center" wrapText="1"/>
      <protection locked="0"/>
    </xf>
    <xf numFmtId="178" fontId="50" fillId="35" borderId="12" xfId="0" applyNumberFormat="1" applyFont="1" applyFill="1" applyBorder="1" applyAlignment="1" applyProtection="1">
      <alignment horizontal="center" vertical="center" wrapText="1" shrinkToFit="1"/>
    </xf>
    <xf numFmtId="178" fontId="50" fillId="36" borderId="12" xfId="0" applyNumberFormat="1" applyFont="1" applyFill="1" applyBorder="1" applyAlignment="1" applyProtection="1">
      <alignment horizontal="center" vertical="center" wrapText="1" shrinkToFit="1"/>
    </xf>
    <xf numFmtId="168" fontId="50" fillId="36" borderId="12" xfId="140" applyNumberFormat="1" applyFont="1" applyFill="1" applyBorder="1" applyAlignment="1" applyProtection="1">
      <alignment horizontal="center" vertical="center"/>
      <protection locked="0"/>
    </xf>
    <xf numFmtId="4" fontId="50" fillId="36" borderId="12" xfId="140" applyNumberFormat="1" applyFont="1" applyFill="1" applyBorder="1" applyAlignment="1" applyProtection="1">
      <alignment horizontal="center" vertical="center"/>
      <protection locked="0"/>
    </xf>
    <xf numFmtId="0" fontId="51" fillId="35" borderId="13" xfId="0" applyFont="1" applyFill="1" applyBorder="1" applyAlignment="1" applyProtection="1">
      <alignment horizontal="center" vertical="center" wrapText="1"/>
      <protection locked="0"/>
    </xf>
    <xf numFmtId="0" fontId="51" fillId="35" borderId="0" xfId="0" applyFont="1" applyFill="1" applyAlignment="1">
      <alignment horizontal="center" vertical="center"/>
    </xf>
    <xf numFmtId="188" fontId="35" fillId="36" borderId="12" xfId="140" applyNumberFormat="1" applyFont="1" applyFill="1" applyBorder="1" applyAlignment="1">
      <alignment horizontal="center" vertical="center"/>
    </xf>
    <xf numFmtId="189" fontId="30" fillId="36" borderId="12" xfId="140" applyNumberFormat="1" applyFont="1" applyFill="1" applyBorder="1" applyAlignment="1" applyProtection="1">
      <alignment horizontal="center" vertical="center" wrapText="1"/>
      <protection hidden="1"/>
    </xf>
    <xf numFmtId="188" fontId="30" fillId="35" borderId="12" xfId="0" applyNumberFormat="1" applyFont="1" applyFill="1" applyBorder="1" applyAlignment="1" applyProtection="1">
      <alignment horizontal="center" vertical="center" wrapText="1"/>
      <protection hidden="1"/>
    </xf>
    <xf numFmtId="0" fontId="35" fillId="36" borderId="0" xfId="0" applyFont="1" applyFill="1" applyAlignment="1" applyProtection="1">
      <alignment horizontal="center" vertical="center" wrapText="1"/>
      <protection locked="0"/>
    </xf>
    <xf numFmtId="178" fontId="3" fillId="36" borderId="12" xfId="0" applyNumberFormat="1" applyFont="1" applyFill="1" applyBorder="1" applyAlignment="1" applyProtection="1">
      <alignment horizontal="center" vertical="center" wrapText="1" shrinkToFit="1"/>
      <protection locked="0"/>
    </xf>
    <xf numFmtId="1" fontId="33" fillId="36" borderId="15" xfId="96" applyNumberFormat="1" applyFont="1" applyFill="1" applyBorder="1" applyAlignment="1" applyProtection="1">
      <alignment horizontal="center" vertical="center" wrapText="1"/>
      <protection locked="0"/>
    </xf>
    <xf numFmtId="2" fontId="33" fillId="36" borderId="14" xfId="96" applyNumberFormat="1" applyFont="1" applyFill="1" applyBorder="1" applyAlignment="1" applyProtection="1">
      <alignment horizontal="center" vertical="center" wrapText="1"/>
      <protection locked="0"/>
    </xf>
    <xf numFmtId="0" fontId="30" fillId="35" borderId="26" xfId="0" applyFont="1" applyFill="1" applyBorder="1" applyAlignment="1" applyProtection="1">
      <alignment horizontal="center" vertical="center" wrapText="1"/>
      <protection locked="0"/>
    </xf>
    <xf numFmtId="0" fontId="30" fillId="35" borderId="15" xfId="0" applyFont="1" applyFill="1" applyBorder="1" applyAlignment="1" applyProtection="1">
      <alignment horizontal="center" vertical="center" wrapText="1"/>
      <protection locked="0"/>
    </xf>
    <xf numFmtId="0" fontId="30" fillId="35" borderId="12" xfId="0" applyFont="1" applyFill="1" applyBorder="1" applyAlignment="1" applyProtection="1">
      <alignment horizontal="center" vertical="center" wrapText="1"/>
      <protection locked="0"/>
    </xf>
    <xf numFmtId="188" fontId="35" fillId="36" borderId="12" xfId="140" applyNumberFormat="1" applyFont="1" applyFill="1" applyBorder="1" applyAlignment="1" applyProtection="1">
      <alignment horizontal="center" vertical="center" wrapText="1"/>
    </xf>
    <xf numFmtId="16" fontId="30" fillId="35" borderId="12" xfId="0" applyNumberFormat="1" applyFont="1" applyFill="1" applyBorder="1" applyAlignment="1" applyProtection="1">
      <alignment horizontal="center" vertical="center" wrapText="1"/>
      <protection locked="0"/>
    </xf>
    <xf numFmtId="0" fontId="55" fillId="35" borderId="12" xfId="0" applyFont="1" applyFill="1" applyBorder="1" applyAlignment="1" applyProtection="1">
      <alignment horizontal="left" vertical="center" wrapText="1"/>
      <protection locked="0"/>
    </xf>
    <xf numFmtId="0" fontId="30" fillId="36" borderId="12" xfId="0" applyFont="1" applyFill="1" applyBorder="1" applyAlignment="1" applyProtection="1">
      <alignment horizontal="center" vertical="center" wrapText="1"/>
      <protection locked="0"/>
    </xf>
    <xf numFmtId="184" fontId="30" fillId="35" borderId="12" xfId="0" applyNumberFormat="1" applyFont="1" applyFill="1" applyBorder="1" applyAlignment="1" applyProtection="1">
      <alignment horizontal="center" vertical="center" wrapText="1"/>
      <protection hidden="1"/>
    </xf>
    <xf numFmtId="14" fontId="30" fillId="36" borderId="12" xfId="0" applyNumberFormat="1" applyFont="1" applyFill="1" applyBorder="1" applyAlignment="1" applyProtection="1">
      <alignment horizontal="center" vertical="center" wrapText="1"/>
      <protection locked="0"/>
    </xf>
    <xf numFmtId="14" fontId="30" fillId="35" borderId="12" xfId="0" applyNumberFormat="1" applyFont="1" applyFill="1" applyBorder="1" applyAlignment="1" applyProtection="1">
      <alignment horizontal="center" vertical="center"/>
      <protection locked="0"/>
    </xf>
    <xf numFmtId="0" fontId="0" fillId="35" borderId="12" xfId="0" applyFill="1" applyBorder="1" applyAlignment="1">
      <alignment horizontal="center"/>
    </xf>
    <xf numFmtId="0" fontId="30" fillId="35" borderId="12" xfId="0" applyFont="1" applyFill="1" applyBorder="1" applyAlignment="1" applyProtection="1">
      <alignment horizontal="center" vertical="center" wrapText="1"/>
      <protection hidden="1"/>
    </xf>
    <xf numFmtId="14" fontId="30" fillId="35" borderId="12" xfId="0" applyNumberFormat="1" applyFont="1" applyFill="1" applyBorder="1" applyAlignment="1" applyProtection="1">
      <alignment horizontal="center" vertical="center" wrapText="1"/>
      <protection locked="0"/>
    </xf>
    <xf numFmtId="49" fontId="3" fillId="35" borderId="12" xfId="96" applyNumberFormat="1" applyFont="1" applyFill="1" applyBorder="1" applyAlignment="1" applyProtection="1">
      <alignment horizontal="center" vertical="center" wrapText="1"/>
      <protection locked="0"/>
    </xf>
    <xf numFmtId="0" fontId="35" fillId="35" borderId="12" xfId="79" applyFont="1" applyFill="1" applyBorder="1" applyAlignment="1">
      <alignment horizontal="center" vertical="center" wrapText="1"/>
    </xf>
    <xf numFmtId="14" fontId="35" fillId="36" borderId="12" xfId="0" applyNumberFormat="1" applyFont="1" applyFill="1" applyBorder="1" applyAlignment="1" applyProtection="1">
      <alignment horizontal="center" vertical="center" wrapText="1"/>
      <protection locked="0"/>
    </xf>
    <xf numFmtId="0" fontId="3" fillId="36" borderId="15" xfId="0" applyFont="1" applyFill="1" applyBorder="1" applyAlignment="1">
      <alignment horizontal="center" vertical="center" wrapText="1"/>
    </xf>
    <xf numFmtId="49" fontId="3" fillId="35" borderId="13" xfId="96" applyNumberFormat="1" applyFont="1" applyFill="1" applyBorder="1" applyAlignment="1" applyProtection="1">
      <alignment horizontal="center" vertical="center" wrapText="1"/>
      <protection locked="0"/>
    </xf>
    <xf numFmtId="0" fontId="35" fillId="36" borderId="12" xfId="0" applyFont="1" applyFill="1" applyBorder="1" applyAlignment="1">
      <alignment horizontal="center" vertical="center" wrapText="1"/>
    </xf>
    <xf numFmtId="0" fontId="3" fillId="35" borderId="13" xfId="79" applyFont="1" applyFill="1" applyBorder="1" applyAlignment="1">
      <alignment horizontal="center" vertical="center" wrapText="1"/>
    </xf>
    <xf numFmtId="14" fontId="3" fillId="35" borderId="0" xfId="0" applyNumberFormat="1" applyFont="1" applyFill="1" applyAlignment="1" applyProtection="1">
      <alignment horizontal="center" vertical="center" wrapText="1"/>
      <protection locked="0"/>
    </xf>
    <xf numFmtId="14" fontId="3" fillId="35" borderId="13" xfId="79" applyNumberFormat="1" applyFont="1" applyFill="1" applyBorder="1" applyAlignment="1">
      <alignment horizontal="center" vertical="center" wrapText="1"/>
    </xf>
    <xf numFmtId="178" fontId="3" fillId="35" borderId="19" xfId="0" applyNumberFormat="1" applyFont="1" applyFill="1" applyBorder="1" applyAlignment="1" applyProtection="1">
      <alignment horizontal="center" vertical="center" wrapText="1" shrinkToFit="1"/>
      <protection locked="0"/>
    </xf>
    <xf numFmtId="0" fontId="35" fillId="35" borderId="18" xfId="0" applyFont="1" applyFill="1" applyBorder="1" applyAlignment="1" applyProtection="1">
      <alignment horizontal="center" vertical="center" wrapText="1"/>
      <protection locked="0"/>
    </xf>
    <xf numFmtId="0" fontId="35" fillId="35" borderId="14" xfId="0" applyFont="1" applyFill="1" applyBorder="1" applyAlignment="1" applyProtection="1">
      <alignment horizontal="center" vertical="center" wrapText="1"/>
      <protection locked="0"/>
    </xf>
    <xf numFmtId="49" fontId="3" fillId="35" borderId="12" xfId="0" applyNumberFormat="1" applyFont="1" applyFill="1" applyBorder="1" applyAlignment="1">
      <alignment horizontal="center" vertical="center" wrapText="1"/>
    </xf>
    <xf numFmtId="0" fontId="3" fillId="36" borderId="13" xfId="0" applyFont="1" applyFill="1" applyBorder="1" applyAlignment="1" applyProtection="1">
      <alignment horizontal="center" vertical="center" wrapText="1"/>
      <protection locked="0"/>
    </xf>
    <xf numFmtId="0" fontId="35" fillId="38" borderId="26" xfId="0" applyFont="1" applyFill="1" applyBorder="1" applyAlignment="1" applyProtection="1">
      <alignment horizontal="center" vertical="center" wrapText="1"/>
      <protection locked="0"/>
    </xf>
    <xf numFmtId="172" fontId="3" fillId="36" borderId="26" xfId="0" applyNumberFormat="1" applyFont="1" applyFill="1" applyBorder="1" applyAlignment="1" applyProtection="1">
      <alignment horizontal="center" vertical="center" wrapText="1"/>
      <protection hidden="1"/>
    </xf>
    <xf numFmtId="172" fontId="35" fillId="36" borderId="26" xfId="0" applyNumberFormat="1" applyFont="1" applyFill="1" applyBorder="1" applyAlignment="1" applyProtection="1">
      <alignment horizontal="center" vertical="center" wrapText="1"/>
      <protection hidden="1"/>
    </xf>
    <xf numFmtId="0" fontId="35" fillId="36" borderId="26" xfId="0" applyFont="1" applyFill="1" applyBorder="1" applyAlignment="1" applyProtection="1">
      <alignment horizontal="center" vertical="center" wrapText="1"/>
      <protection hidden="1"/>
    </xf>
    <xf numFmtId="174" fontId="35" fillId="36" borderId="26" xfId="0" applyNumberFormat="1" applyFont="1" applyFill="1" applyBorder="1" applyAlignment="1" applyProtection="1">
      <alignment horizontal="center" vertical="center" wrapText="1"/>
      <protection locked="0"/>
    </xf>
    <xf numFmtId="4" fontId="35" fillId="36" borderId="26" xfId="0" applyNumberFormat="1" applyFont="1" applyFill="1" applyBorder="1" applyAlignment="1" applyProtection="1">
      <alignment horizontal="center" vertical="center" wrapText="1"/>
      <protection locked="0"/>
    </xf>
    <xf numFmtId="49" fontId="35" fillId="36" borderId="0" xfId="0" applyNumberFormat="1" applyFont="1" applyFill="1" applyAlignment="1">
      <alignment horizontal="center" vertical="center"/>
    </xf>
    <xf numFmtId="0" fontId="35" fillId="36" borderId="0" xfId="0" applyFont="1" applyFill="1" applyAlignment="1">
      <alignment horizontal="center" vertical="center"/>
    </xf>
    <xf numFmtId="49" fontId="3" fillId="36" borderId="25" xfId="96" applyNumberFormat="1" applyFont="1" applyFill="1" applyBorder="1" applyAlignment="1" applyProtection="1">
      <alignment horizontal="center" vertical="center" wrapText="1"/>
      <protection locked="0"/>
    </xf>
    <xf numFmtId="172" fontId="35" fillId="36" borderId="12" xfId="0" applyNumberFormat="1" applyFont="1" applyFill="1" applyBorder="1" applyAlignment="1" applyProtection="1">
      <alignment horizontal="center" vertical="center" wrapText="1"/>
      <protection hidden="1"/>
    </xf>
    <xf numFmtId="172" fontId="35" fillId="36" borderId="12" xfId="0" applyNumberFormat="1" applyFont="1" applyFill="1" applyBorder="1" applyAlignment="1">
      <alignment horizontal="center" vertical="center"/>
    </xf>
    <xf numFmtId="49" fontId="35" fillId="36" borderId="12" xfId="0" applyNumberFormat="1" applyFont="1" applyFill="1" applyBorder="1" applyAlignment="1">
      <alignment horizontal="center" vertical="center" wrapText="1"/>
    </xf>
    <xf numFmtId="0" fontId="35" fillId="36" borderId="14" xfId="0" applyFont="1" applyFill="1" applyBorder="1" applyAlignment="1" applyProtection="1">
      <alignment horizontal="center" vertical="center" wrapText="1"/>
      <protection locked="0"/>
    </xf>
    <xf numFmtId="174" fontId="35" fillId="36" borderId="12" xfId="0" applyNumberFormat="1" applyFont="1" applyFill="1" applyBorder="1" applyAlignment="1" applyProtection="1">
      <alignment horizontal="center" vertical="center" wrapText="1"/>
      <protection locked="0"/>
    </xf>
    <xf numFmtId="4" fontId="35" fillId="36" borderId="12" xfId="0" applyNumberFormat="1" applyFont="1" applyFill="1" applyBorder="1" applyAlignment="1" applyProtection="1">
      <alignment horizontal="center" vertical="center" wrapText="1"/>
      <protection locked="0"/>
    </xf>
    <xf numFmtId="1" fontId="3" fillId="36" borderId="14" xfId="96" applyNumberFormat="1" applyFont="1" applyFill="1" applyBorder="1" applyAlignment="1" applyProtection="1">
      <alignment horizontal="center" vertical="center" wrapText="1"/>
      <protection locked="0"/>
    </xf>
    <xf numFmtId="49" fontId="3" fillId="36" borderId="12" xfId="96" applyNumberFormat="1" applyFont="1" applyFill="1" applyBorder="1" applyAlignment="1" applyProtection="1">
      <alignment horizontal="center" vertical="center" wrapText="1"/>
      <protection locked="0"/>
    </xf>
    <xf numFmtId="14" fontId="35" fillId="36" borderId="28" xfId="0" applyNumberFormat="1" applyFont="1" applyFill="1" applyBorder="1" applyAlignment="1" applyProtection="1">
      <alignment horizontal="center" vertical="center" wrapText="1"/>
      <protection locked="0"/>
    </xf>
    <xf numFmtId="0" fontId="35" fillId="36" borderId="0" xfId="0" applyFont="1" applyFill="1" applyAlignment="1" applyProtection="1">
      <alignment horizontal="center" vertical="center" wrapText="1"/>
    </xf>
    <xf numFmtId="49" fontId="3" fillId="36" borderId="0" xfId="0" applyNumberFormat="1" applyFont="1" applyFill="1" applyAlignment="1" applyProtection="1">
      <alignment horizontal="center" vertical="center" wrapText="1"/>
      <protection locked="0"/>
    </xf>
    <xf numFmtId="1" fontId="3" fillId="36" borderId="0" xfId="96" applyNumberFormat="1" applyFont="1" applyFill="1" applyAlignment="1" applyProtection="1">
      <alignment horizontal="center" vertical="center" wrapText="1"/>
      <protection locked="0"/>
    </xf>
    <xf numFmtId="0" fontId="35" fillId="35" borderId="0" xfId="0" applyFont="1" applyFill="1" applyAlignment="1" applyProtection="1">
      <alignment horizontal="center" vertical="center" wrapText="1"/>
      <protection locked="0"/>
    </xf>
    <xf numFmtId="172" fontId="35" fillId="36" borderId="0" xfId="0" applyNumberFormat="1" applyFont="1" applyFill="1" applyAlignment="1" applyProtection="1">
      <alignment horizontal="center" vertical="center" wrapText="1"/>
      <protection hidden="1"/>
    </xf>
    <xf numFmtId="0" fontId="3" fillId="35" borderId="0" xfId="96" applyFont="1" applyFill="1" applyAlignment="1" applyProtection="1">
      <alignment horizontal="center" vertical="center" wrapText="1"/>
      <protection locked="0"/>
    </xf>
    <xf numFmtId="49" fontId="3" fillId="36" borderId="0" xfId="96" applyNumberFormat="1" applyFont="1" applyFill="1" applyAlignment="1" applyProtection="1">
      <alignment horizontal="center" vertical="center" wrapText="1"/>
      <protection locked="0"/>
    </xf>
    <xf numFmtId="0" fontId="35" fillId="35" borderId="25" xfId="0" applyFont="1" applyFill="1" applyBorder="1" applyAlignment="1" applyProtection="1">
      <alignment horizontal="center" vertical="center" wrapText="1"/>
      <protection locked="0"/>
    </xf>
    <xf numFmtId="172" fontId="35" fillId="36" borderId="25" xfId="0" applyNumberFormat="1" applyFont="1" applyFill="1" applyBorder="1" applyAlignment="1" applyProtection="1">
      <alignment horizontal="center" vertical="center" wrapText="1"/>
      <protection hidden="1"/>
    </xf>
    <xf numFmtId="172" fontId="35" fillId="36" borderId="23" xfId="0" applyNumberFormat="1" applyFont="1" applyFill="1" applyBorder="1" applyAlignment="1" applyProtection="1">
      <alignment horizontal="center" vertical="center" wrapText="1"/>
      <protection hidden="1"/>
    </xf>
    <xf numFmtId="0" fontId="0" fillId="35" borderId="26" xfId="0" applyFill="1" applyBorder="1"/>
    <xf numFmtId="172" fontId="35" fillId="36" borderId="24" xfId="0" applyNumberFormat="1" applyFont="1" applyFill="1" applyBorder="1" applyAlignment="1" applyProtection="1">
      <alignment horizontal="center" vertical="center" wrapText="1"/>
      <protection hidden="1"/>
    </xf>
    <xf numFmtId="14" fontId="3" fillId="35" borderId="25" xfId="96" applyNumberFormat="1" applyFont="1" applyFill="1" applyBorder="1" applyAlignment="1" applyProtection="1">
      <alignment horizontal="center" vertical="center" wrapText="1"/>
      <protection locked="0"/>
    </xf>
    <xf numFmtId="178" fontId="35" fillId="36" borderId="25" xfId="0" applyNumberFormat="1" applyFont="1" applyFill="1" applyBorder="1" applyAlignment="1" applyProtection="1">
      <alignment horizontal="center" vertical="center" wrapText="1"/>
      <protection locked="0"/>
    </xf>
    <xf numFmtId="0" fontId="35" fillId="36" borderId="25" xfId="0" applyFont="1" applyFill="1" applyBorder="1" applyAlignment="1" applyProtection="1">
      <alignment horizontal="center" vertical="center" wrapText="1"/>
      <protection locked="0"/>
    </xf>
    <xf numFmtId="14" fontId="3" fillId="36" borderId="16" xfId="0" applyNumberFormat="1" applyFont="1" applyFill="1" applyBorder="1" applyAlignment="1" applyProtection="1">
      <alignment horizontal="center" vertical="center" wrapText="1"/>
      <protection locked="0"/>
    </xf>
    <xf numFmtId="14" fontId="3" fillId="36" borderId="13" xfId="0" applyNumberFormat="1" applyFont="1" applyFill="1" applyBorder="1" applyAlignment="1" applyProtection="1">
      <alignment horizontal="center" vertical="center" wrapText="1"/>
      <protection locked="0"/>
    </xf>
    <xf numFmtId="14" fontId="3" fillId="36" borderId="18" xfId="79" applyNumberFormat="1" applyFont="1" applyFill="1" applyBorder="1" applyAlignment="1" applyProtection="1">
      <alignment horizontal="center" vertical="center" wrapText="1"/>
    </xf>
    <xf numFmtId="178" fontId="3" fillId="35" borderId="12" xfId="0" applyNumberFormat="1" applyFont="1" applyFill="1" applyBorder="1" applyAlignment="1" applyProtection="1">
      <alignment horizontal="center" vertical="center" wrapText="1" shrinkToFit="1"/>
      <protection locked="0"/>
    </xf>
    <xf numFmtId="1" fontId="3" fillId="35" borderId="12" xfId="0" applyNumberFormat="1" applyFont="1" applyFill="1" applyBorder="1" applyAlignment="1" applyProtection="1">
      <alignment horizontal="center" vertical="center" wrapText="1"/>
    </xf>
    <xf numFmtId="1" fontId="3" fillId="35" borderId="12" xfId="0" applyNumberFormat="1" applyFont="1" applyFill="1" applyBorder="1" applyAlignment="1" applyProtection="1">
      <alignment horizontal="center" vertical="center" wrapText="1"/>
      <protection locked="0"/>
    </xf>
    <xf numFmtId="0" fontId="3" fillId="36" borderId="14" xfId="0" applyFont="1" applyFill="1" applyBorder="1" applyAlignment="1" applyProtection="1">
      <alignment horizontal="center" vertical="center" wrapText="1"/>
      <protection locked="0"/>
    </xf>
    <xf numFmtId="172" fontId="35" fillId="35" borderId="12" xfId="0" applyNumberFormat="1" applyFont="1" applyFill="1" applyBorder="1" applyAlignment="1" applyProtection="1">
      <alignment horizontal="center" vertical="center" wrapText="1"/>
      <protection locked="0"/>
    </xf>
    <xf numFmtId="0" fontId="35" fillId="36" borderId="19" xfId="0" applyFont="1" applyFill="1" applyBorder="1" applyAlignment="1" applyProtection="1">
      <alignment horizontal="center" vertical="center" wrapText="1"/>
      <protection locked="0"/>
    </xf>
    <xf numFmtId="178" fontId="3" fillId="36" borderId="12" xfId="0" applyNumberFormat="1" applyFont="1" applyFill="1" applyBorder="1" applyAlignment="1">
      <alignment horizontal="center" vertical="center" wrapText="1"/>
    </xf>
    <xf numFmtId="0" fontId="3" fillId="36" borderId="12" xfId="0" applyFont="1" applyFill="1" applyBorder="1" applyAlignment="1">
      <alignment horizontal="center" vertical="center"/>
    </xf>
    <xf numFmtId="168" fontId="35" fillId="35" borderId="12" xfId="140" applyNumberFormat="1" applyFont="1" applyFill="1" applyBorder="1" applyAlignment="1" applyProtection="1">
      <alignment horizontal="center" vertical="center"/>
      <protection locked="0"/>
    </xf>
    <xf numFmtId="0" fontId="3" fillId="36" borderId="19" xfId="0" applyFont="1" applyFill="1" applyBorder="1" applyAlignment="1" applyProtection="1">
      <alignment horizontal="center" vertical="center" wrapText="1"/>
      <protection locked="0"/>
    </xf>
    <xf numFmtId="49" fontId="35" fillId="35" borderId="23" xfId="0" applyNumberFormat="1" applyFont="1" applyFill="1" applyBorder="1" applyAlignment="1">
      <alignment horizontal="center" vertical="center"/>
    </xf>
    <xf numFmtId="0" fontId="35" fillId="35" borderId="23" xfId="0" applyFont="1" applyFill="1" applyBorder="1" applyAlignment="1">
      <alignment horizontal="center" vertical="center"/>
    </xf>
    <xf numFmtId="172" fontId="3" fillId="35" borderId="12" xfId="96" applyNumberFormat="1" applyFont="1" applyFill="1" applyBorder="1" applyAlignment="1" applyProtection="1">
      <alignment horizontal="center" vertical="center" wrapText="1"/>
      <protection locked="0"/>
    </xf>
    <xf numFmtId="0" fontId="3" fillId="35" borderId="12" xfId="70" applyFont="1" applyFill="1" applyBorder="1" applyAlignment="1">
      <alignment horizontal="center" vertical="center" wrapText="1"/>
    </xf>
    <xf numFmtId="181" fontId="3" fillId="35" borderId="12" xfId="96" applyNumberFormat="1" applyFont="1" applyFill="1" applyBorder="1" applyAlignment="1" applyProtection="1">
      <alignment horizontal="center" vertical="center" wrapText="1"/>
      <protection locked="0"/>
    </xf>
    <xf numFmtId="1" fontId="3" fillId="35" borderId="14" xfId="96" applyNumberFormat="1" applyFont="1" applyFill="1" applyBorder="1" applyAlignment="1" applyProtection="1">
      <alignment horizontal="center" vertical="center" wrapText="1"/>
      <protection locked="0"/>
    </xf>
    <xf numFmtId="49" fontId="3" fillId="35" borderId="0" xfId="0" applyNumberFormat="1" applyFont="1" applyFill="1" applyAlignment="1" applyProtection="1">
      <alignment horizontal="center" vertical="center" wrapText="1"/>
      <protection locked="0"/>
    </xf>
    <xf numFmtId="16" fontId="3" fillId="36" borderId="12" xfId="0" applyNumberFormat="1" applyFont="1" applyFill="1" applyBorder="1" applyAlignment="1" applyProtection="1">
      <alignment horizontal="center" vertical="center" wrapText="1"/>
      <protection locked="0"/>
    </xf>
    <xf numFmtId="14" fontId="35" fillId="36" borderId="12" xfId="78" applyNumberFormat="1" applyFont="1" applyFill="1" applyBorder="1" applyAlignment="1">
      <alignment horizontal="center" vertical="center" wrapText="1"/>
    </xf>
    <xf numFmtId="14" fontId="35" fillId="36" borderId="14" xfId="0" applyNumberFormat="1" applyFont="1" applyFill="1" applyBorder="1" applyAlignment="1" applyProtection="1">
      <alignment horizontal="center" vertical="center" wrapText="1"/>
      <protection locked="0"/>
    </xf>
    <xf numFmtId="0" fontId="35" fillId="36" borderId="27" xfId="0" applyFont="1" applyFill="1" applyBorder="1" applyAlignment="1" applyProtection="1">
      <alignment horizontal="center" vertical="center" wrapText="1"/>
      <protection locked="0"/>
    </xf>
    <xf numFmtId="1" fontId="50" fillId="36" borderId="39" xfId="96" applyNumberFormat="1" applyFont="1" applyFill="1" applyBorder="1" applyAlignment="1" applyProtection="1">
      <alignment horizontal="center" vertical="center" wrapText="1"/>
      <protection locked="0"/>
    </xf>
    <xf numFmtId="0" fontId="51" fillId="36" borderId="39" xfId="0" applyFont="1" applyFill="1" applyBorder="1" applyAlignment="1" applyProtection="1">
      <alignment horizontal="center" vertical="center" wrapText="1"/>
      <protection locked="0"/>
    </xf>
    <xf numFmtId="0" fontId="50" fillId="36" borderId="39" xfId="0" applyFont="1" applyFill="1" applyBorder="1" applyAlignment="1">
      <alignment horizontal="center" vertical="center" wrapText="1"/>
    </xf>
    <xf numFmtId="49" fontId="50" fillId="36" borderId="39" xfId="0" applyNumberFormat="1" applyFont="1" applyFill="1" applyBorder="1" applyAlignment="1">
      <alignment horizontal="center" vertical="center" wrapText="1"/>
    </xf>
    <xf numFmtId="49" fontId="50" fillId="36" borderId="39" xfId="0" applyNumberFormat="1" applyFont="1" applyFill="1" applyBorder="1" applyAlignment="1" applyProtection="1">
      <alignment horizontal="center" vertical="center"/>
      <protection locked="0"/>
    </xf>
    <xf numFmtId="0" fontId="50" fillId="36" borderId="39" xfId="0" applyFont="1" applyFill="1" applyBorder="1" applyAlignment="1" applyProtection="1">
      <alignment horizontal="center" vertical="center"/>
      <protection locked="0"/>
    </xf>
    <xf numFmtId="0" fontId="50" fillId="36" borderId="39" xfId="0" applyFont="1" applyFill="1" applyBorder="1" applyAlignment="1" applyProtection="1">
      <alignment horizontal="center" vertical="center" wrapText="1"/>
      <protection locked="0"/>
    </xf>
    <xf numFmtId="172" fontId="50" fillId="36" borderId="39" xfId="0" applyNumberFormat="1" applyFont="1" applyFill="1" applyBorder="1" applyAlignment="1" applyProtection="1">
      <alignment horizontal="center" vertical="center" wrapText="1"/>
      <protection hidden="1"/>
    </xf>
    <xf numFmtId="172" fontId="50" fillId="36" borderId="39" xfId="96" applyNumberFormat="1" applyFont="1" applyFill="1" applyBorder="1" applyAlignment="1" applyProtection="1">
      <alignment horizontal="center" vertical="center" wrapText="1"/>
      <protection locked="0"/>
    </xf>
    <xf numFmtId="172" fontId="50" fillId="36" borderId="39" xfId="0" applyNumberFormat="1" applyFont="1" applyFill="1" applyBorder="1" applyAlignment="1" applyProtection="1">
      <alignment horizontal="center" vertical="center"/>
      <protection locked="0"/>
    </xf>
    <xf numFmtId="0" fontId="50" fillId="36" borderId="39" xfId="0" applyFont="1" applyFill="1" applyBorder="1" applyAlignment="1" applyProtection="1">
      <alignment horizontal="center" vertical="center" wrapText="1"/>
    </xf>
    <xf numFmtId="14" fontId="50" fillId="36" borderId="39" xfId="96" applyNumberFormat="1" applyFont="1" applyFill="1" applyBorder="1" applyAlignment="1" applyProtection="1">
      <alignment horizontal="center" vertical="center" wrapText="1"/>
      <protection locked="0"/>
    </xf>
    <xf numFmtId="14" fontId="50" fillId="36" borderId="39" xfId="0" applyNumberFormat="1" applyFont="1" applyFill="1" applyBorder="1" applyAlignment="1" applyProtection="1">
      <alignment horizontal="center" vertical="center" wrapText="1"/>
      <protection locked="0"/>
    </xf>
    <xf numFmtId="0" fontId="50" fillId="35" borderId="39" xfId="0" applyFont="1" applyFill="1" applyBorder="1" applyAlignment="1" applyProtection="1">
      <alignment horizontal="center" vertical="center" wrapText="1"/>
      <protection locked="0"/>
    </xf>
    <xf numFmtId="0" fontId="50" fillId="35" borderId="39" xfId="0" applyFont="1" applyFill="1" applyBorder="1" applyAlignment="1">
      <alignment horizontal="center" vertical="center"/>
    </xf>
    <xf numFmtId="0" fontId="50" fillId="35" borderId="39" xfId="79" applyFont="1" applyFill="1" applyBorder="1" applyAlignment="1">
      <alignment horizontal="center" vertical="center" wrapText="1"/>
    </xf>
    <xf numFmtId="14" fontId="50" fillId="35" borderId="39" xfId="0" applyNumberFormat="1" applyFont="1" applyFill="1" applyBorder="1" applyAlignment="1" applyProtection="1">
      <alignment horizontal="center" vertical="center" wrapText="1"/>
      <protection locked="0"/>
    </xf>
    <xf numFmtId="14" fontId="50" fillId="35" borderId="39" xfId="79" applyNumberFormat="1" applyFont="1" applyFill="1" applyBorder="1" applyAlignment="1">
      <alignment horizontal="center" vertical="center" wrapText="1"/>
    </xf>
    <xf numFmtId="0" fontId="51" fillId="35" borderId="39" xfId="0" applyFont="1" applyFill="1" applyBorder="1" applyAlignment="1" applyProtection="1">
      <alignment horizontal="center" vertical="center" wrapText="1"/>
      <protection locked="0"/>
    </xf>
    <xf numFmtId="178" fontId="50" fillId="35" borderId="13" xfId="0" applyNumberFormat="1" applyFont="1" applyFill="1" applyBorder="1" applyAlignment="1" applyProtection="1">
      <alignment horizontal="center" vertical="center" wrapText="1" shrinkToFit="1"/>
    </xf>
    <xf numFmtId="178" fontId="50" fillId="36" borderId="13" xfId="0" applyNumberFormat="1" applyFont="1" applyFill="1" applyBorder="1" applyAlignment="1" applyProtection="1">
      <alignment horizontal="center" vertical="center" wrapText="1" shrinkToFit="1"/>
    </xf>
    <xf numFmtId="168" fontId="50" fillId="36" borderId="39" xfId="140" applyNumberFormat="1" applyFont="1" applyFill="1" applyBorder="1" applyAlignment="1" applyProtection="1">
      <alignment horizontal="center" vertical="center"/>
      <protection locked="0"/>
    </xf>
    <xf numFmtId="4" fontId="50" fillId="36" borderId="39" xfId="140" applyNumberFormat="1" applyFont="1" applyFill="1" applyBorder="1" applyAlignment="1" applyProtection="1">
      <alignment horizontal="center" vertical="center"/>
      <protection locked="0"/>
    </xf>
    <xf numFmtId="0" fontId="52" fillId="36" borderId="39" xfId="0" applyFont="1" applyFill="1" applyBorder="1" applyAlignment="1" applyProtection="1">
      <alignment horizontal="center" vertical="center" wrapText="1"/>
      <protection locked="0"/>
    </xf>
    <xf numFmtId="0" fontId="49" fillId="36" borderId="39" xfId="0" applyFont="1" applyFill="1" applyBorder="1" applyAlignment="1" applyProtection="1">
      <alignment horizontal="center" vertical="center"/>
      <protection locked="0"/>
    </xf>
    <xf numFmtId="49" fontId="52" fillId="36" borderId="25" xfId="96" applyNumberFormat="1" applyFont="1" applyFill="1" applyBorder="1" applyAlignment="1" applyProtection="1">
      <alignment horizontal="center" vertical="center" wrapText="1"/>
      <protection locked="0"/>
    </xf>
    <xf numFmtId="1" fontId="52" fillId="36" borderId="39" xfId="96" applyNumberFormat="1" applyFont="1" applyFill="1" applyBorder="1" applyAlignment="1" applyProtection="1">
      <alignment horizontal="center" vertical="center" wrapText="1"/>
      <protection locked="0"/>
    </xf>
    <xf numFmtId="0" fontId="49" fillId="36" borderId="39" xfId="0" applyFont="1" applyFill="1" applyBorder="1" applyAlignment="1" applyProtection="1">
      <alignment horizontal="center" vertical="center" wrapText="1"/>
      <protection locked="0"/>
    </xf>
    <xf numFmtId="0" fontId="30" fillId="36" borderId="39" xfId="0" applyFont="1" applyFill="1" applyBorder="1" applyAlignment="1" applyProtection="1">
      <alignment horizontal="center" vertical="center" wrapText="1"/>
    </xf>
    <xf numFmtId="172" fontId="52" fillId="36" borderId="39" xfId="96" applyNumberFormat="1" applyFont="1" applyFill="1" applyBorder="1" applyAlignment="1" applyProtection="1">
      <alignment horizontal="center" vertical="center" wrapText="1"/>
      <protection locked="0"/>
    </xf>
    <xf numFmtId="172" fontId="49" fillId="36" borderId="39" xfId="0" applyNumberFormat="1" applyFont="1" applyFill="1" applyBorder="1" applyAlignment="1" applyProtection="1">
      <alignment horizontal="center" vertical="center" wrapText="1"/>
      <protection hidden="1"/>
    </xf>
    <xf numFmtId="172" fontId="49" fillId="36" borderId="39" xfId="0" applyNumberFormat="1" applyFont="1" applyFill="1" applyBorder="1" applyAlignment="1">
      <alignment horizontal="center" vertical="center"/>
    </xf>
    <xf numFmtId="49" fontId="33" fillId="36" borderId="25" xfId="96" applyNumberFormat="1" applyFont="1" applyFill="1" applyBorder="1" applyAlignment="1" applyProtection="1">
      <alignment horizontal="center" vertical="center" wrapText="1"/>
      <protection locked="0"/>
    </xf>
    <xf numFmtId="14" fontId="49" fillId="36" borderId="39" xfId="0" applyNumberFormat="1" applyFont="1" applyFill="1" applyBorder="1" applyAlignment="1" applyProtection="1">
      <alignment horizontal="center" vertical="center" wrapText="1"/>
      <protection locked="0"/>
    </xf>
    <xf numFmtId="0" fontId="49" fillId="36" borderId="39" xfId="0" applyFont="1" applyFill="1" applyBorder="1" applyAlignment="1">
      <alignment horizontal="center" vertical="center"/>
    </xf>
    <xf numFmtId="0" fontId="49" fillId="36" borderId="39" xfId="0" applyFont="1" applyFill="1" applyBorder="1" applyAlignment="1" applyProtection="1">
      <alignment horizontal="center" vertical="center" wrapText="1"/>
    </xf>
    <xf numFmtId="49" fontId="49" fillId="36" borderId="39" xfId="0" applyNumberFormat="1" applyFont="1" applyFill="1" applyBorder="1" applyAlignment="1">
      <alignment horizontal="center" vertical="center" wrapText="1"/>
    </xf>
    <xf numFmtId="0" fontId="56" fillId="36" borderId="39" xfId="0" applyFont="1" applyFill="1" applyBorder="1" applyAlignment="1" applyProtection="1">
      <alignment horizontal="center" vertical="center" wrapText="1"/>
      <protection locked="0"/>
    </xf>
    <xf numFmtId="16" fontId="50" fillId="36" borderId="39" xfId="0" applyNumberFormat="1" applyFont="1" applyFill="1" applyBorder="1" applyAlignment="1" applyProtection="1">
      <alignment horizontal="center" vertical="center" wrapText="1"/>
      <protection locked="0"/>
    </xf>
    <xf numFmtId="182" fontId="51" fillId="36" borderId="39" xfId="0" applyNumberFormat="1" applyFont="1" applyFill="1" applyBorder="1" applyAlignment="1" applyProtection="1">
      <alignment horizontal="center" vertical="center" wrapText="1"/>
      <protection locked="0"/>
    </xf>
    <xf numFmtId="49" fontId="50" fillId="36" borderId="25" xfId="96" applyNumberFormat="1" applyFont="1" applyFill="1" applyBorder="1" applyAlignment="1" applyProtection="1">
      <alignment horizontal="center" vertical="center" wrapText="1"/>
      <protection locked="0"/>
    </xf>
    <xf numFmtId="1" fontId="50" fillId="36" borderId="25" xfId="96" applyNumberFormat="1" applyFont="1" applyFill="1" applyBorder="1" applyAlignment="1" applyProtection="1">
      <alignment horizontal="center" vertical="center" wrapText="1"/>
      <protection locked="0"/>
    </xf>
    <xf numFmtId="49" fontId="50" fillId="35" borderId="39" xfId="96" applyNumberFormat="1" applyFont="1" applyFill="1" applyBorder="1" applyAlignment="1" applyProtection="1">
      <alignment horizontal="center" vertical="center" wrapText="1"/>
      <protection locked="0"/>
    </xf>
    <xf numFmtId="49" fontId="50" fillId="36" borderId="39" xfId="96" applyNumberFormat="1" applyFont="1" applyFill="1" applyBorder="1" applyAlignment="1" applyProtection="1">
      <alignment horizontal="center" vertical="center" wrapText="1"/>
      <protection locked="0"/>
    </xf>
    <xf numFmtId="0" fontId="51" fillId="36" borderId="39" xfId="0" applyFont="1" applyFill="1" applyBorder="1" applyAlignment="1">
      <alignment horizontal="center" vertical="center"/>
    </xf>
    <xf numFmtId="0" fontId="50" fillId="35" borderId="39" xfId="0" applyFont="1" applyFill="1" applyBorder="1" applyAlignment="1">
      <alignment horizontal="center" vertical="center" wrapText="1"/>
    </xf>
    <xf numFmtId="172" fontId="51" fillId="36" borderId="39" xfId="0" applyNumberFormat="1" applyFont="1" applyFill="1" applyBorder="1" applyAlignment="1" applyProtection="1">
      <alignment horizontal="center" vertical="center" wrapText="1"/>
      <protection hidden="1"/>
    </xf>
    <xf numFmtId="172" fontId="51" fillId="36" borderId="39" xfId="0" applyNumberFormat="1" applyFont="1" applyFill="1" applyBorder="1" applyAlignment="1">
      <alignment horizontal="center" vertical="center"/>
    </xf>
    <xf numFmtId="14" fontId="51" fillId="36" borderId="39" xfId="0" applyNumberFormat="1" applyFont="1" applyFill="1" applyBorder="1" applyAlignment="1" applyProtection="1">
      <alignment horizontal="center" vertical="center" wrapText="1"/>
      <protection locked="0"/>
    </xf>
    <xf numFmtId="14" fontId="51" fillId="36" borderId="39" xfId="78" applyNumberFormat="1" applyFont="1" applyFill="1" applyBorder="1" applyAlignment="1">
      <alignment horizontal="center" vertical="center" wrapText="1"/>
    </xf>
    <xf numFmtId="1" fontId="50" fillId="35" borderId="39" xfId="96" applyNumberFormat="1" applyFont="1" applyFill="1" applyBorder="1" applyAlignment="1" applyProtection="1">
      <alignment horizontal="center" vertical="center" wrapText="1"/>
      <protection locked="0"/>
    </xf>
    <xf numFmtId="49" fontId="51" fillId="36" borderId="39" xfId="0" applyNumberFormat="1" applyFont="1" applyFill="1" applyBorder="1" applyAlignment="1">
      <alignment horizontal="center" vertical="center" wrapText="1"/>
    </xf>
    <xf numFmtId="0" fontId="51" fillId="35" borderId="39" xfId="0" applyFont="1" applyFill="1" applyBorder="1" applyAlignment="1">
      <alignment horizontal="center" vertical="center" wrapText="1"/>
    </xf>
    <xf numFmtId="0" fontId="51" fillId="36" borderId="14" xfId="0" applyFont="1" applyFill="1" applyBorder="1" applyAlignment="1" applyProtection="1">
      <alignment horizontal="center" vertical="center" wrapText="1"/>
      <protection locked="0"/>
    </xf>
    <xf numFmtId="0" fontId="51" fillId="36" borderId="0" xfId="0" applyFont="1" applyFill="1" applyAlignment="1">
      <alignment horizontal="center" vertical="center"/>
    </xf>
    <xf numFmtId="0" fontId="51" fillId="36" borderId="39" xfId="0" applyFont="1" applyFill="1" applyBorder="1" applyAlignment="1">
      <alignment horizontal="center" vertical="center" wrapText="1"/>
    </xf>
    <xf numFmtId="49" fontId="3" fillId="36" borderId="39" xfId="96" applyNumberFormat="1" applyFont="1" applyFill="1" applyBorder="1" applyAlignment="1" applyProtection="1">
      <alignment horizontal="center" vertical="center" wrapText="1"/>
      <protection locked="0"/>
    </xf>
    <xf numFmtId="49" fontId="35" fillId="36" borderId="39" xfId="0" applyNumberFormat="1" applyFont="1" applyFill="1" applyBorder="1" applyAlignment="1">
      <alignment horizontal="center" vertical="center" wrapText="1"/>
    </xf>
    <xf numFmtId="0" fontId="35" fillId="35" borderId="39" xfId="0" applyFont="1" applyFill="1" applyBorder="1" applyAlignment="1">
      <alignment horizontal="center" vertical="center" wrapText="1"/>
    </xf>
    <xf numFmtId="0" fontId="51" fillId="36" borderId="0" xfId="0" applyFont="1" applyFill="1" applyAlignment="1" applyProtection="1">
      <alignment horizontal="center" vertical="center" wrapText="1"/>
      <protection locked="0"/>
    </xf>
    <xf numFmtId="0" fontId="51" fillId="36" borderId="16" xfId="0" applyFont="1" applyFill="1" applyBorder="1" applyAlignment="1" applyProtection="1">
      <alignment horizontal="center" vertical="center" wrapText="1"/>
      <protection locked="0"/>
    </xf>
    <xf numFmtId="16" fontId="3" fillId="36" borderId="39" xfId="0" applyNumberFormat="1" applyFont="1" applyFill="1" applyBorder="1" applyAlignment="1" applyProtection="1">
      <alignment horizontal="center" vertical="center" wrapText="1"/>
      <protection locked="0"/>
    </xf>
    <xf numFmtId="182" fontId="35" fillId="36" borderId="39" xfId="0" applyNumberFormat="1" applyFont="1" applyFill="1" applyBorder="1" applyAlignment="1" applyProtection="1">
      <alignment horizontal="center" vertical="center" wrapText="1"/>
      <protection locked="0"/>
    </xf>
    <xf numFmtId="49" fontId="3" fillId="35" borderId="39" xfId="96" applyNumberFormat="1" applyFont="1" applyFill="1" applyBorder="1" applyAlignment="1" applyProtection="1">
      <alignment horizontal="center" vertical="center" wrapText="1"/>
      <protection locked="0"/>
    </xf>
    <xf numFmtId="0" fontId="35" fillId="36" borderId="39" xfId="0" applyFont="1" applyFill="1" applyBorder="1" applyAlignment="1">
      <alignment horizontal="center" vertical="center"/>
    </xf>
    <xf numFmtId="0" fontId="3" fillId="35" borderId="39" xfId="0" applyFont="1" applyFill="1" applyBorder="1" applyAlignment="1">
      <alignment horizontal="center" vertical="center" wrapText="1"/>
    </xf>
    <xf numFmtId="172" fontId="3" fillId="36" borderId="39" xfId="96" applyNumberFormat="1" applyFont="1" applyFill="1" applyBorder="1" applyAlignment="1" applyProtection="1">
      <alignment horizontal="center" vertical="center" wrapText="1"/>
      <protection locked="0"/>
    </xf>
    <xf numFmtId="172" fontId="35" fillId="36" borderId="39" xfId="0" applyNumberFormat="1" applyFont="1" applyFill="1" applyBorder="1" applyAlignment="1" applyProtection="1">
      <alignment horizontal="center" vertical="center" wrapText="1"/>
      <protection hidden="1"/>
    </xf>
    <xf numFmtId="172" fontId="35" fillId="36" borderId="39" xfId="0" applyNumberFormat="1" applyFont="1" applyFill="1" applyBorder="1" applyAlignment="1">
      <alignment horizontal="center" vertical="center"/>
    </xf>
    <xf numFmtId="14" fontId="35" fillId="36" borderId="39" xfId="0" applyNumberFormat="1" applyFont="1" applyFill="1" applyBorder="1" applyAlignment="1" applyProtection="1">
      <alignment horizontal="center" vertical="center" wrapText="1"/>
      <protection locked="0"/>
    </xf>
    <xf numFmtId="14" fontId="35" fillId="36" borderId="39" xfId="78" applyNumberFormat="1" applyFont="1" applyFill="1" applyBorder="1" applyAlignment="1">
      <alignment horizontal="center" vertical="center" wrapText="1"/>
    </xf>
    <xf numFmtId="1" fontId="3" fillId="35" borderId="39" xfId="96" applyNumberFormat="1" applyFont="1" applyFill="1" applyBorder="1" applyAlignment="1" applyProtection="1">
      <alignment horizontal="center" vertical="center" wrapText="1"/>
      <protection locked="0"/>
    </xf>
    <xf numFmtId="49" fontId="35" fillId="36" borderId="12" xfId="0" applyNumberFormat="1" applyFont="1" applyFill="1" applyBorder="1" applyAlignment="1" applyProtection="1">
      <alignment horizontal="center" vertical="center" wrapText="1"/>
      <protection locked="0"/>
    </xf>
    <xf numFmtId="172" fontId="35" fillId="36" borderId="12" xfId="0" applyNumberFormat="1" applyFont="1" applyFill="1" applyBorder="1" applyAlignment="1" applyProtection="1">
      <alignment horizontal="center" vertical="center"/>
      <protection locked="0"/>
    </xf>
    <xf numFmtId="0" fontId="3" fillId="35" borderId="12" xfId="96" applyFont="1" applyFill="1" applyBorder="1" applyAlignment="1" applyProtection="1">
      <alignment horizontal="center" vertical="center" wrapText="1"/>
      <protection locked="0"/>
    </xf>
    <xf numFmtId="0" fontId="35" fillId="36" borderId="12" xfId="0" applyFont="1" applyFill="1" applyBorder="1" applyAlignment="1" applyProtection="1">
      <alignment horizontal="center" vertical="center"/>
      <protection locked="0"/>
    </xf>
    <xf numFmtId="49" fontId="35" fillId="36" borderId="0" xfId="0" applyNumberFormat="1" applyFont="1" applyFill="1" applyAlignment="1" applyProtection="1">
      <alignment horizontal="center" vertical="center"/>
      <protection locked="0"/>
    </xf>
    <xf numFmtId="0" fontId="35" fillId="36" borderId="0" xfId="0" applyFont="1" applyFill="1" applyAlignment="1" applyProtection="1">
      <alignment horizontal="center" vertical="center"/>
      <protection locked="0"/>
    </xf>
    <xf numFmtId="0" fontId="33" fillId="36" borderId="39" xfId="0" applyFont="1" applyFill="1" applyBorder="1" applyAlignment="1" applyProtection="1">
      <alignment horizontal="center" vertical="center" wrapText="1"/>
      <protection locked="0"/>
    </xf>
    <xf numFmtId="0" fontId="33" fillId="36" borderId="39" xfId="0" applyFont="1" applyFill="1" applyBorder="1" applyAlignment="1">
      <alignment horizontal="center" vertical="center" wrapText="1"/>
    </xf>
    <xf numFmtId="49" fontId="33" fillId="36" borderId="39" xfId="0" applyNumberFormat="1" applyFont="1" applyFill="1" applyBorder="1" applyAlignment="1">
      <alignment horizontal="center" vertical="center" wrapText="1"/>
    </xf>
    <xf numFmtId="0" fontId="33" fillId="36" borderId="39" xfId="0" applyFont="1" applyFill="1" applyBorder="1" applyAlignment="1" applyProtection="1">
      <alignment horizontal="center" vertical="center"/>
      <protection locked="0"/>
    </xf>
    <xf numFmtId="49" fontId="33" fillId="36" borderId="39" xfId="96" applyNumberFormat="1" applyFont="1" applyFill="1" applyBorder="1" applyAlignment="1" applyProtection="1">
      <alignment horizontal="center" vertical="center" wrapText="1"/>
      <protection locked="0"/>
    </xf>
    <xf numFmtId="172" fontId="33" fillId="36" borderId="39" xfId="96" applyNumberFormat="1" applyFont="1" applyFill="1" applyBorder="1" applyAlignment="1" applyProtection="1">
      <alignment horizontal="center" vertical="center" wrapText="1"/>
      <protection locked="0"/>
    </xf>
    <xf numFmtId="188" fontId="33" fillId="36" borderId="39" xfId="96" applyNumberFormat="1" applyFont="1" applyFill="1" applyBorder="1" applyAlignment="1" applyProtection="1">
      <alignment horizontal="center" vertical="center" wrapText="1"/>
      <protection locked="0"/>
    </xf>
    <xf numFmtId="14" fontId="33" fillId="36" borderId="39" xfId="96" applyNumberFormat="1" applyFont="1" applyFill="1" applyBorder="1" applyAlignment="1" applyProtection="1">
      <alignment horizontal="center" vertical="center" wrapText="1"/>
      <protection locked="0"/>
    </xf>
    <xf numFmtId="14" fontId="33" fillId="36" borderId="39" xfId="0" applyNumberFormat="1" applyFont="1" applyFill="1" applyBorder="1" applyAlignment="1" applyProtection="1">
      <alignment horizontal="center" vertical="center" wrapText="1"/>
      <protection locked="0"/>
    </xf>
    <xf numFmtId="0" fontId="33" fillId="36" borderId="39" xfId="70" applyFont="1" applyFill="1" applyBorder="1" applyAlignment="1">
      <alignment horizontal="center" vertical="center"/>
    </xf>
    <xf numFmtId="181" fontId="33" fillId="36" borderId="39" xfId="96" applyNumberFormat="1" applyFont="1" applyFill="1" applyBorder="1" applyAlignment="1" applyProtection="1">
      <alignment horizontal="center" vertical="center" wrapText="1"/>
      <protection locked="0"/>
    </xf>
    <xf numFmtId="0" fontId="33" fillId="36" borderId="39" xfId="0" applyFont="1" applyFill="1" applyBorder="1" applyAlignment="1" applyProtection="1">
      <alignment horizontal="center" vertical="top"/>
      <protection locked="0"/>
    </xf>
    <xf numFmtId="1" fontId="50" fillId="36" borderId="26" xfId="96" applyNumberFormat="1" applyFont="1" applyFill="1" applyBorder="1" applyAlignment="1" applyProtection="1">
      <alignment horizontal="center" vertical="center" wrapText="1"/>
      <protection locked="0"/>
    </xf>
    <xf numFmtId="0" fontId="51" fillId="36" borderId="26" xfId="0" applyFont="1" applyFill="1" applyBorder="1" applyAlignment="1" applyProtection="1">
      <alignment horizontal="center" vertical="center" wrapText="1"/>
      <protection locked="0"/>
    </xf>
    <xf numFmtId="0" fontId="50" fillId="36" borderId="26" xfId="0" applyFont="1" applyFill="1" applyBorder="1" applyAlignment="1">
      <alignment horizontal="center" vertical="center" wrapText="1"/>
    </xf>
    <xf numFmtId="49" fontId="50" fillId="36" borderId="26" xfId="0" applyNumberFormat="1" applyFont="1" applyFill="1" applyBorder="1" applyAlignment="1">
      <alignment horizontal="center" vertical="center" wrapText="1"/>
    </xf>
    <xf numFmtId="0" fontId="50" fillId="36" borderId="26" xfId="0" applyFont="1" applyFill="1" applyBorder="1" applyAlignment="1" applyProtection="1">
      <alignment horizontal="center" vertical="center" wrapText="1"/>
      <protection locked="0"/>
    </xf>
    <xf numFmtId="49" fontId="50" fillId="36" borderId="26" xfId="96" applyNumberFormat="1" applyFont="1" applyFill="1" applyBorder="1" applyAlignment="1" applyProtection="1">
      <alignment horizontal="center" vertical="center" wrapText="1"/>
      <protection locked="0"/>
    </xf>
    <xf numFmtId="172" fontId="50" fillId="36" borderId="26" xfId="96" applyNumberFormat="1" applyFont="1" applyFill="1" applyBorder="1" applyAlignment="1" applyProtection="1">
      <alignment horizontal="center" vertical="center" wrapText="1"/>
      <protection locked="0"/>
    </xf>
    <xf numFmtId="183" fontId="50" fillId="36" borderId="26" xfId="96" applyNumberFormat="1" applyFont="1" applyFill="1" applyBorder="1" applyAlignment="1" applyProtection="1">
      <alignment horizontal="center" vertical="center" wrapText="1"/>
      <protection locked="0"/>
    </xf>
    <xf numFmtId="14" fontId="50" fillId="36" borderId="26" xfId="96" applyNumberFormat="1" applyFont="1" applyFill="1" applyBorder="1" applyAlignment="1" applyProtection="1">
      <alignment horizontal="center" vertical="center" wrapText="1"/>
      <protection locked="0"/>
    </xf>
    <xf numFmtId="14" fontId="50" fillId="36" borderId="27" xfId="0" applyNumberFormat="1" applyFont="1" applyFill="1" applyBorder="1" applyAlignment="1" applyProtection="1">
      <alignment horizontal="center" vertical="center" wrapText="1"/>
      <protection locked="0"/>
    </xf>
    <xf numFmtId="1" fontId="50" fillId="36" borderId="38" xfId="96" applyNumberFormat="1" applyFont="1" applyFill="1" applyBorder="1" applyAlignment="1" applyProtection="1">
      <alignment horizontal="center" vertical="center" wrapText="1"/>
      <protection locked="0"/>
    </xf>
    <xf numFmtId="14" fontId="50" fillId="36" borderId="26" xfId="0" applyNumberFormat="1" applyFont="1" applyFill="1" applyBorder="1" applyAlignment="1" applyProtection="1">
      <alignment horizontal="center" vertical="center" wrapText="1"/>
      <protection locked="0"/>
    </xf>
    <xf numFmtId="178" fontId="50" fillId="36" borderId="26" xfId="0" applyNumberFormat="1" applyFont="1" applyFill="1" applyBorder="1" applyAlignment="1" applyProtection="1">
      <alignment horizontal="center" vertical="center" wrapText="1" shrinkToFit="1"/>
    </xf>
    <xf numFmtId="4" fontId="50" fillId="36" borderId="26" xfId="140" applyNumberFormat="1" applyFont="1" applyFill="1" applyBorder="1" applyAlignment="1" applyProtection="1">
      <alignment horizontal="center" vertical="center" wrapText="1"/>
      <protection locked="0"/>
    </xf>
    <xf numFmtId="168" fontId="50" fillId="36" borderId="26" xfId="140" applyNumberFormat="1" applyFont="1" applyFill="1" applyBorder="1" applyAlignment="1" applyProtection="1">
      <alignment horizontal="center" vertical="center" wrapText="1"/>
      <protection locked="0"/>
    </xf>
    <xf numFmtId="179" fontId="50" fillId="36" borderId="26" xfId="0" applyNumberFormat="1" applyFont="1" applyFill="1" applyBorder="1" applyAlignment="1" applyProtection="1">
      <alignment horizontal="center" vertical="center" wrapText="1"/>
      <protection locked="0"/>
    </xf>
    <xf numFmtId="49" fontId="51" fillId="36" borderId="0" xfId="0" applyNumberFormat="1" applyFont="1" applyFill="1" applyAlignment="1">
      <alignment horizontal="center" vertical="center" wrapText="1"/>
    </xf>
    <xf numFmtId="0" fontId="51" fillId="36" borderId="0" xfId="0" applyFont="1" applyFill="1" applyAlignment="1">
      <alignment horizontal="center" vertical="center" wrapText="1"/>
    </xf>
    <xf numFmtId="0" fontId="35" fillId="38" borderId="12" xfId="0" applyFont="1" applyFill="1" applyBorder="1" applyAlignment="1" applyProtection="1">
      <alignment horizontal="center" vertical="center" wrapText="1"/>
      <protection locked="0"/>
    </xf>
    <xf numFmtId="0" fontId="35" fillId="35" borderId="12" xfId="0" applyFont="1" applyFill="1" applyBorder="1" applyAlignment="1" applyProtection="1">
      <alignment horizontal="center" vertical="center" wrapText="1"/>
      <protection hidden="1"/>
    </xf>
    <xf numFmtId="49" fontId="35" fillId="35" borderId="12" xfId="0" applyNumberFormat="1" applyFont="1" applyFill="1" applyBorder="1" applyAlignment="1">
      <alignment horizontal="center" vertical="center"/>
    </xf>
    <xf numFmtId="1" fontId="35" fillId="35" borderId="12" xfId="0" applyNumberFormat="1" applyFont="1" applyFill="1" applyBorder="1" applyAlignment="1" applyProtection="1">
      <alignment horizontal="center" vertical="center" wrapText="1"/>
      <protection locked="0"/>
    </xf>
    <xf numFmtId="0" fontId="35" fillId="35" borderId="12" xfId="0" applyFont="1" applyFill="1" applyBorder="1" applyAlignment="1">
      <alignment horizontal="center" vertical="center"/>
    </xf>
    <xf numFmtId="49" fontId="3" fillId="36" borderId="0" xfId="0" applyNumberFormat="1" applyFont="1" applyFill="1" applyAlignment="1">
      <alignment horizontal="center" vertical="center" wrapText="1"/>
    </xf>
    <xf numFmtId="49" fontId="35" fillId="35" borderId="15" xfId="0" applyNumberFormat="1" applyFont="1" applyFill="1" applyBorder="1" applyAlignment="1" applyProtection="1">
      <alignment horizontal="center" vertical="center" wrapText="1"/>
      <protection locked="0"/>
    </xf>
    <xf numFmtId="49" fontId="35" fillId="35" borderId="14" xfId="0" applyNumberFormat="1" applyFont="1" applyFill="1" applyBorder="1" applyAlignment="1" applyProtection="1">
      <alignment horizontal="center" vertical="center" wrapText="1"/>
      <protection locked="0"/>
    </xf>
    <xf numFmtId="14" fontId="3" fillId="36" borderId="12" xfId="79" applyNumberFormat="1" applyFont="1" applyFill="1" applyBorder="1" applyAlignment="1" applyProtection="1">
      <alignment horizontal="center" vertical="center" wrapText="1"/>
    </xf>
    <xf numFmtId="168" fontId="3" fillId="36" borderId="12" xfId="140" applyNumberFormat="1" applyFont="1" applyFill="1" applyBorder="1" applyAlignment="1" applyProtection="1">
      <alignment horizontal="center" vertical="center"/>
    </xf>
    <xf numFmtId="0" fontId="35" fillId="35" borderId="25" xfId="0" applyFont="1" applyFill="1" applyBorder="1" applyAlignment="1">
      <alignment horizontal="center" vertical="center"/>
    </xf>
    <xf numFmtId="178" fontId="3" fillId="35" borderId="0" xfId="0" applyNumberFormat="1" applyFont="1" applyFill="1" applyAlignment="1" applyProtection="1">
      <alignment horizontal="center" vertical="center" wrapText="1" shrinkToFit="1"/>
      <protection locked="0"/>
    </xf>
    <xf numFmtId="49" fontId="35" fillId="35" borderId="21" xfId="0" applyNumberFormat="1" applyFont="1" applyFill="1" applyBorder="1" applyAlignment="1" applyProtection="1">
      <alignment horizontal="center" vertical="center" wrapText="1"/>
      <protection locked="0"/>
    </xf>
    <xf numFmtId="0" fontId="3" fillId="36" borderId="0" xfId="0" applyFont="1" applyFill="1" applyAlignment="1" applyProtection="1">
      <alignment horizontal="center" vertical="center" wrapText="1"/>
    </xf>
    <xf numFmtId="14" fontId="3" fillId="35" borderId="13" xfId="96" applyNumberFormat="1" applyFont="1" applyFill="1" applyBorder="1" applyAlignment="1" applyProtection="1">
      <alignment horizontal="center" vertical="center" wrapText="1"/>
      <protection locked="0"/>
    </xf>
    <xf numFmtId="14" fontId="35" fillId="35" borderId="0" xfId="0" applyNumberFormat="1" applyFont="1" applyFill="1" applyAlignment="1" applyProtection="1">
      <alignment horizontal="center" vertical="center" wrapText="1"/>
      <protection locked="0"/>
    </xf>
    <xf numFmtId="14" fontId="35" fillId="36" borderId="13" xfId="0" applyNumberFormat="1" applyFont="1" applyFill="1" applyBorder="1" applyAlignment="1" applyProtection="1">
      <alignment horizontal="center" vertical="center" wrapText="1"/>
      <protection locked="0"/>
    </xf>
    <xf numFmtId="172" fontId="35" fillId="36" borderId="26" xfId="0" applyNumberFormat="1" applyFont="1" applyFill="1" applyBorder="1" applyAlignment="1" applyProtection="1">
      <alignment vertical="center" wrapText="1"/>
      <protection hidden="1"/>
    </xf>
    <xf numFmtId="172" fontId="35" fillId="36" borderId="18" xfId="0" applyNumberFormat="1" applyFont="1" applyFill="1" applyBorder="1" applyAlignment="1" applyProtection="1">
      <alignment vertical="center" wrapText="1"/>
      <protection hidden="1"/>
    </xf>
    <xf numFmtId="0" fontId="35" fillId="35" borderId="12" xfId="0" applyFont="1" applyFill="1" applyBorder="1" applyAlignment="1" applyProtection="1">
      <alignment horizontal="center" vertical="center" wrapText="1" shrinkToFit="1"/>
    </xf>
    <xf numFmtId="0" fontId="35" fillId="36" borderId="20" xfId="0" applyFont="1" applyFill="1" applyBorder="1" applyAlignment="1" applyProtection="1">
      <alignment horizontal="center" vertical="center" wrapText="1"/>
      <protection locked="0"/>
    </xf>
    <xf numFmtId="172" fontId="35" fillId="36" borderId="20" xfId="0" applyNumberFormat="1" applyFont="1" applyFill="1" applyBorder="1" applyAlignment="1" applyProtection="1">
      <alignment horizontal="center" vertical="center" wrapText="1"/>
      <protection hidden="1"/>
    </xf>
    <xf numFmtId="1" fontId="3" fillId="35" borderId="0" xfId="0" applyNumberFormat="1" applyFont="1" applyFill="1" applyAlignment="1" applyProtection="1">
      <alignment horizontal="center" vertical="center" wrapText="1"/>
    </xf>
    <xf numFmtId="0" fontId="35" fillId="36" borderId="25" xfId="0" applyFont="1" applyFill="1" applyBorder="1" applyAlignment="1">
      <alignment horizontal="center" vertical="center" wrapText="1"/>
    </xf>
    <xf numFmtId="172" fontId="35" fillId="36" borderId="25" xfId="0" applyNumberFormat="1" applyFont="1" applyFill="1" applyBorder="1" applyAlignment="1">
      <alignment horizontal="center" vertical="center" wrapText="1"/>
    </xf>
    <xf numFmtId="0" fontId="3" fillId="36" borderId="23" xfId="0" applyFont="1" applyFill="1" applyBorder="1" applyAlignment="1" applyProtection="1">
      <alignment horizontal="center" vertical="center" wrapText="1"/>
      <protection locked="0"/>
    </xf>
    <xf numFmtId="49" fontId="35" fillId="35" borderId="15" xfId="0" applyNumberFormat="1" applyFont="1" applyFill="1" applyBorder="1" applyAlignment="1">
      <alignment horizontal="center" vertical="center"/>
    </xf>
    <xf numFmtId="0" fontId="3" fillId="35" borderId="26" xfId="0" applyFont="1" applyFill="1" applyBorder="1" applyAlignment="1">
      <alignment horizontal="center" vertical="center" wrapText="1"/>
    </xf>
    <xf numFmtId="1" fontId="35" fillId="36" borderId="26" xfId="96" applyNumberFormat="1" applyFont="1" applyFill="1" applyBorder="1" applyAlignment="1" applyProtection="1">
      <alignment horizontal="center" vertical="center" wrapText="1"/>
      <protection locked="0"/>
    </xf>
    <xf numFmtId="172" fontId="3" fillId="26" borderId="25" xfId="96" applyNumberFormat="1" applyFont="1" applyFill="1" applyBorder="1" applyAlignment="1" applyProtection="1">
      <alignment horizontal="center" vertical="center" wrapText="1"/>
      <protection locked="0"/>
    </xf>
    <xf numFmtId="1" fontId="30" fillId="26" borderId="39" xfId="96" applyNumberFormat="1" applyFont="1" applyFill="1" applyBorder="1" applyAlignment="1" applyProtection="1">
      <alignment horizontal="center" vertical="center" wrapText="1"/>
      <protection locked="0"/>
    </xf>
    <xf numFmtId="0" fontId="35" fillId="26" borderId="39" xfId="0" applyFont="1" applyFill="1" applyBorder="1" applyAlignment="1" applyProtection="1">
      <alignment horizontal="center" vertical="center" wrapText="1"/>
      <protection locked="0"/>
    </xf>
    <xf numFmtId="1" fontId="3" fillId="26" borderId="39" xfId="96" applyNumberFormat="1" applyFont="1" applyFill="1" applyBorder="1" applyAlignment="1" applyProtection="1">
      <alignment horizontal="center" vertical="center" wrapText="1"/>
      <protection locked="0"/>
    </xf>
    <xf numFmtId="0" fontId="3" fillId="26" borderId="39" xfId="0" applyFont="1" applyFill="1" applyBorder="1" applyAlignment="1" applyProtection="1">
      <alignment horizontal="center" vertical="center" wrapText="1"/>
      <protection locked="0"/>
    </xf>
    <xf numFmtId="172" fontId="35" fillId="26" borderId="39" xfId="0" applyNumberFormat="1" applyFont="1" applyFill="1" applyBorder="1" applyAlignment="1" applyProtection="1">
      <alignment horizontal="center" vertical="center" wrapText="1"/>
      <protection hidden="1"/>
    </xf>
    <xf numFmtId="172" fontId="3" fillId="26" borderId="39" xfId="96" applyNumberFormat="1" applyFont="1" applyFill="1" applyBorder="1" applyAlignment="1" applyProtection="1">
      <alignment horizontal="center" vertical="center" wrapText="1"/>
      <protection locked="0"/>
    </xf>
    <xf numFmtId="184" fontId="35" fillId="26" borderId="39" xfId="0" applyNumberFormat="1" applyFont="1" applyFill="1" applyBorder="1" applyAlignment="1" applyProtection="1">
      <alignment horizontal="center" vertical="center" wrapText="1"/>
      <protection hidden="1"/>
    </xf>
    <xf numFmtId="14" fontId="35" fillId="27" borderId="39" xfId="0" applyNumberFormat="1" applyFont="1" applyFill="1" applyBorder="1" applyAlignment="1" applyProtection="1">
      <alignment horizontal="center" vertical="center" wrapText="1"/>
      <protection locked="0"/>
    </xf>
    <xf numFmtId="14" fontId="35" fillId="26" borderId="39" xfId="0" applyNumberFormat="1" applyFont="1" applyFill="1" applyBorder="1" applyAlignment="1" applyProtection="1">
      <alignment horizontal="center" vertical="center" wrapText="1"/>
      <protection locked="0"/>
    </xf>
    <xf numFmtId="0" fontId="35" fillId="26" borderId="39" xfId="0" applyFont="1" applyFill="1" applyBorder="1" applyAlignment="1">
      <alignment horizontal="center" vertical="center"/>
    </xf>
    <xf numFmtId="49" fontId="35" fillId="26" borderId="39" xfId="0" applyNumberFormat="1" applyFont="1" applyFill="1" applyBorder="1" applyAlignment="1" applyProtection="1">
      <alignment horizontal="center" vertical="center" wrapText="1"/>
      <protection hidden="1"/>
    </xf>
    <xf numFmtId="14" fontId="3" fillId="26" borderId="39" xfId="0" applyNumberFormat="1" applyFont="1" applyFill="1" applyBorder="1" applyAlignment="1" applyProtection="1">
      <alignment horizontal="center" vertical="center" wrapText="1"/>
      <protection locked="0"/>
    </xf>
    <xf numFmtId="4" fontId="35" fillId="26" borderId="39" xfId="0" applyNumberFormat="1" applyFont="1" applyFill="1" applyBorder="1" applyAlignment="1" applyProtection="1">
      <alignment horizontal="center" vertical="center" wrapText="1"/>
      <protection locked="0"/>
    </xf>
    <xf numFmtId="49" fontId="3" fillId="26" borderId="39" xfId="0" applyNumberFormat="1" applyFont="1" applyFill="1" applyBorder="1" applyAlignment="1" applyProtection="1">
      <alignment horizontal="center" vertical="center" wrapText="1"/>
      <protection locked="0"/>
    </xf>
    <xf numFmtId="182" fontId="35" fillId="26" borderId="39" xfId="0" applyNumberFormat="1" applyFont="1" applyFill="1" applyBorder="1" applyAlignment="1" applyProtection="1">
      <alignment horizontal="center" vertical="center" wrapText="1"/>
      <protection locked="0"/>
    </xf>
    <xf numFmtId="0" fontId="3" fillId="33" borderId="39" xfId="0" applyFont="1" applyFill="1" applyBorder="1" applyAlignment="1" applyProtection="1">
      <alignment horizontal="center" vertical="center" wrapText="1"/>
      <protection locked="0"/>
    </xf>
    <xf numFmtId="172" fontId="35" fillId="26" borderId="39" xfId="0" applyNumberFormat="1" applyFont="1" applyFill="1" applyBorder="1" applyAlignment="1">
      <alignment horizontal="center" vertical="center"/>
    </xf>
    <xf numFmtId="0" fontId="3" fillId="33" borderId="39" xfId="0" applyFont="1" applyFill="1" applyBorder="1" applyAlignment="1">
      <alignment horizontal="center" vertical="center" wrapText="1"/>
    </xf>
    <xf numFmtId="1" fontId="3" fillId="33" borderId="39" xfId="96" applyNumberFormat="1" applyFont="1" applyFill="1" applyBorder="1" applyAlignment="1" applyProtection="1">
      <alignment horizontal="center" vertical="center" wrapText="1"/>
      <protection locked="0"/>
    </xf>
    <xf numFmtId="49" fontId="35" fillId="26" borderId="39" xfId="0" applyNumberFormat="1" applyFont="1" applyFill="1" applyBorder="1" applyAlignment="1">
      <alignment horizontal="center" vertical="center" wrapText="1"/>
    </xf>
    <xf numFmtId="174" fontId="35" fillId="26" borderId="39" xfId="0" applyNumberFormat="1" applyFont="1" applyFill="1" applyBorder="1" applyAlignment="1" applyProtection="1">
      <alignment horizontal="center" vertical="center" wrapText="1"/>
      <protection locked="0"/>
    </xf>
    <xf numFmtId="0" fontId="35" fillId="35" borderId="13" xfId="0" applyFont="1" applyFill="1" applyBorder="1" applyAlignment="1" applyProtection="1">
      <alignment horizontal="center" vertical="center" wrapText="1"/>
      <protection locked="0"/>
    </xf>
    <xf numFmtId="49" fontId="3" fillId="33" borderId="39" xfId="96" applyNumberFormat="1" applyFont="1" applyFill="1" applyBorder="1" applyAlignment="1" applyProtection="1">
      <alignment horizontal="center" vertical="center" wrapText="1"/>
      <protection locked="0"/>
    </xf>
    <xf numFmtId="49" fontId="35" fillId="26" borderId="39" xfId="0" applyNumberFormat="1" applyFont="1" applyFill="1" applyBorder="1" applyAlignment="1" applyProtection="1">
      <alignment horizontal="center" vertical="center" wrapText="1"/>
      <protection locked="0"/>
    </xf>
    <xf numFmtId="14" fontId="3" fillId="26" borderId="39" xfId="96" applyNumberFormat="1" applyFont="1" applyFill="1" applyBorder="1" applyAlignment="1" applyProtection="1">
      <alignment horizontal="center" vertical="center" wrapText="1"/>
      <protection locked="0"/>
    </xf>
    <xf numFmtId="1" fontId="60" fillId="36" borderId="39" xfId="96" applyNumberFormat="1" applyFont="1" applyFill="1" applyBorder="1" applyAlignment="1" applyProtection="1">
      <alignment horizontal="center" vertical="center" wrapText="1"/>
      <protection locked="0"/>
    </xf>
    <xf numFmtId="0" fontId="59" fillId="36" borderId="39" xfId="0" applyFont="1" applyFill="1" applyBorder="1" applyAlignment="1" applyProtection="1">
      <alignment horizontal="center" vertical="center" wrapText="1"/>
      <protection locked="0"/>
    </xf>
    <xf numFmtId="0" fontId="60" fillId="36" borderId="39" xfId="0" applyFont="1" applyFill="1" applyBorder="1" applyAlignment="1">
      <alignment horizontal="center" vertical="center" wrapText="1"/>
    </xf>
    <xf numFmtId="49" fontId="60" fillId="36" borderId="39" xfId="0" applyNumberFormat="1" applyFont="1" applyFill="1" applyBorder="1" applyAlignment="1">
      <alignment horizontal="center" vertical="center" wrapText="1"/>
    </xf>
    <xf numFmtId="178" fontId="60" fillId="36" borderId="39" xfId="0" applyNumberFormat="1" applyFont="1" applyFill="1" applyBorder="1" applyAlignment="1" applyProtection="1">
      <alignment horizontal="center" vertical="center" wrapText="1" shrinkToFit="1"/>
      <protection locked="0"/>
    </xf>
    <xf numFmtId="49" fontId="59" fillId="36" borderId="39" xfId="0" applyNumberFormat="1" applyFont="1" applyFill="1" applyBorder="1" applyAlignment="1">
      <alignment horizontal="center" vertical="center" wrapText="1"/>
    </xf>
    <xf numFmtId="0" fontId="60" fillId="36" borderId="39" xfId="0" applyFont="1" applyFill="1" applyBorder="1" applyAlignment="1" applyProtection="1">
      <alignment horizontal="center" vertical="center" wrapText="1"/>
      <protection locked="0"/>
    </xf>
    <xf numFmtId="172" fontId="60" fillId="36" borderId="15" xfId="96" applyNumberFormat="1" applyFont="1" applyFill="1" applyBorder="1" applyAlignment="1" applyProtection="1">
      <alignment horizontal="center" vertical="center" wrapText="1"/>
      <protection locked="0"/>
    </xf>
    <xf numFmtId="172" fontId="59" fillId="36" borderId="39" xfId="140" applyNumberFormat="1" applyFont="1" applyFill="1" applyBorder="1" applyAlignment="1" applyProtection="1">
      <alignment horizontal="center" vertical="center" wrapText="1"/>
      <protection hidden="1"/>
    </xf>
    <xf numFmtId="172" fontId="60" fillId="36" borderId="19" xfId="96" applyNumberFormat="1" applyFont="1" applyFill="1" applyBorder="1" applyAlignment="1" applyProtection="1">
      <alignment horizontal="center" vertical="center" wrapText="1"/>
      <protection locked="0"/>
    </xf>
    <xf numFmtId="172" fontId="60" fillId="36" borderId="39" xfId="96" applyNumberFormat="1" applyFont="1" applyFill="1" applyBorder="1" applyAlignment="1" applyProtection="1">
      <alignment horizontal="center" vertical="center" wrapText="1"/>
      <protection locked="0"/>
    </xf>
    <xf numFmtId="172" fontId="59" fillId="36" borderId="39" xfId="0" applyNumberFormat="1" applyFont="1" applyFill="1" applyBorder="1" applyAlignment="1" applyProtection="1">
      <alignment horizontal="center" vertical="center" wrapText="1"/>
      <protection hidden="1"/>
    </xf>
    <xf numFmtId="0" fontId="60" fillId="36" borderId="39" xfId="0" applyFont="1" applyFill="1" applyBorder="1" applyAlignment="1" applyProtection="1">
      <alignment horizontal="center" vertical="center" wrapText="1"/>
    </xf>
    <xf numFmtId="14" fontId="60" fillId="36" borderId="39" xfId="96" applyNumberFormat="1" applyFont="1" applyFill="1" applyBorder="1" applyAlignment="1" applyProtection="1">
      <alignment horizontal="center" vertical="center" wrapText="1"/>
      <protection locked="0"/>
    </xf>
    <xf numFmtId="14" fontId="59" fillId="36" borderId="39" xfId="0" applyNumberFormat="1" applyFont="1" applyFill="1" applyBorder="1" applyAlignment="1" applyProtection="1">
      <alignment horizontal="center" vertical="center" wrapText="1"/>
      <protection locked="0"/>
    </xf>
    <xf numFmtId="0" fontId="59" fillId="36" borderId="39" xfId="0" applyFont="1" applyFill="1" applyBorder="1" applyAlignment="1">
      <alignment horizontal="center" vertical="center" wrapText="1"/>
    </xf>
    <xf numFmtId="0" fontId="60" fillId="35" borderId="39" xfId="0" applyFont="1" applyFill="1" applyBorder="1" applyAlignment="1" applyProtection="1">
      <alignment horizontal="center" vertical="center" wrapText="1"/>
      <protection locked="0"/>
    </xf>
    <xf numFmtId="0" fontId="60" fillId="35" borderId="39" xfId="0" applyFont="1" applyFill="1" applyBorder="1" applyAlignment="1">
      <alignment horizontal="center" vertical="center" wrapText="1"/>
    </xf>
    <xf numFmtId="14" fontId="60" fillId="35" borderId="39" xfId="0" applyNumberFormat="1" applyFont="1" applyFill="1" applyBorder="1" applyAlignment="1" applyProtection="1">
      <alignment horizontal="center" vertical="center" wrapText="1"/>
      <protection locked="0"/>
    </xf>
    <xf numFmtId="14" fontId="60" fillId="35" borderId="39" xfId="79" applyNumberFormat="1" applyFont="1" applyFill="1" applyBorder="1" applyAlignment="1">
      <alignment horizontal="center" vertical="center" wrapText="1"/>
    </xf>
    <xf numFmtId="0" fontId="59" fillId="35" borderId="39" xfId="0" applyFont="1" applyFill="1" applyBorder="1" applyAlignment="1" applyProtection="1">
      <alignment horizontal="center" vertical="center" wrapText="1"/>
      <protection locked="0"/>
    </xf>
    <xf numFmtId="178" fontId="59" fillId="35" borderId="39" xfId="0" applyNumberFormat="1" applyFont="1" applyFill="1" applyBorder="1" applyAlignment="1" applyProtection="1">
      <alignment horizontal="center" vertical="center" wrapText="1" shrinkToFit="1"/>
    </xf>
    <xf numFmtId="178" fontId="59" fillId="36" borderId="39" xfId="0" applyNumberFormat="1" applyFont="1" applyFill="1" applyBorder="1" applyAlignment="1" applyProtection="1">
      <alignment horizontal="center" vertical="center" wrapText="1" shrinkToFit="1"/>
    </xf>
    <xf numFmtId="1" fontId="59" fillId="35" borderId="39" xfId="0" applyNumberFormat="1" applyFont="1" applyFill="1" applyBorder="1" applyAlignment="1" applyProtection="1">
      <alignment horizontal="center" vertical="center" wrapText="1"/>
    </xf>
    <xf numFmtId="168" fontId="59" fillId="36" borderId="39" xfId="140" applyNumberFormat="1" applyFont="1" applyFill="1" applyBorder="1" applyAlignment="1" applyProtection="1">
      <alignment horizontal="center" vertical="center"/>
    </xf>
    <xf numFmtId="172" fontId="59" fillId="35" borderId="39" xfId="0" applyNumberFormat="1" applyFont="1" applyFill="1" applyBorder="1" applyAlignment="1" applyProtection="1">
      <alignment horizontal="center" vertical="center" wrapText="1"/>
      <protection locked="0"/>
    </xf>
    <xf numFmtId="0" fontId="59" fillId="35" borderId="0" xfId="0" applyFont="1" applyFill="1" applyAlignment="1">
      <alignment horizontal="center" vertical="center"/>
    </xf>
    <xf numFmtId="0" fontId="59" fillId="35" borderId="17" xfId="0" applyFont="1" applyFill="1" applyBorder="1" applyAlignment="1">
      <alignment horizontal="center" vertical="center"/>
    </xf>
    <xf numFmtId="0" fontId="35" fillId="35" borderId="39" xfId="0" applyFont="1" applyFill="1" applyBorder="1" applyAlignment="1" applyProtection="1">
      <alignment horizontal="center" vertical="center" wrapText="1"/>
      <protection locked="0"/>
    </xf>
    <xf numFmtId="0" fontId="3" fillId="35" borderId="39" xfId="0" applyFont="1" applyFill="1" applyBorder="1" applyAlignment="1" applyProtection="1">
      <alignment horizontal="center" vertical="center" wrapText="1"/>
      <protection locked="0"/>
    </xf>
    <xf numFmtId="172" fontId="35" fillId="35" borderId="39" xfId="0" applyNumberFormat="1" applyFont="1" applyFill="1" applyBorder="1" applyAlignment="1" applyProtection="1">
      <alignment horizontal="center" vertical="center" wrapText="1"/>
      <protection hidden="1"/>
    </xf>
    <xf numFmtId="14" fontId="35" fillId="35" borderId="39" xfId="0" applyNumberFormat="1" applyFont="1" applyFill="1" applyBorder="1" applyAlignment="1" applyProtection="1">
      <alignment horizontal="center" vertical="center" wrapText="1"/>
      <protection locked="0"/>
    </xf>
    <xf numFmtId="49" fontId="35" fillId="35" borderId="39" xfId="0" applyNumberFormat="1" applyFont="1" applyFill="1" applyBorder="1" applyAlignment="1" applyProtection="1">
      <alignment horizontal="center" vertical="center" wrapText="1"/>
      <protection locked="0"/>
    </xf>
    <xf numFmtId="49" fontId="35" fillId="35" borderId="39" xfId="0" applyNumberFormat="1" applyFont="1" applyFill="1" applyBorder="1" applyAlignment="1" applyProtection="1">
      <alignment horizontal="center" vertical="center" wrapText="1"/>
      <protection hidden="1"/>
    </xf>
    <xf numFmtId="174" fontId="35" fillId="35" borderId="39" xfId="0" applyNumberFormat="1" applyFont="1" applyFill="1" applyBorder="1" applyAlignment="1" applyProtection="1">
      <alignment horizontal="center" vertical="center" wrapText="1"/>
      <protection locked="0"/>
    </xf>
    <xf numFmtId="4" fontId="35" fillId="35" borderId="39" xfId="0" applyNumberFormat="1" applyFont="1" applyFill="1" applyBorder="1" applyAlignment="1" applyProtection="1">
      <alignment horizontal="center" vertical="center" wrapText="1"/>
      <protection locked="0"/>
    </xf>
    <xf numFmtId="49" fontId="59" fillId="36" borderId="39" xfId="0" applyNumberFormat="1" applyFont="1" applyFill="1" applyBorder="1" applyAlignment="1">
      <alignment horizontal="center" vertical="center"/>
    </xf>
    <xf numFmtId="182" fontId="59" fillId="36" borderId="39" xfId="0" applyNumberFormat="1" applyFont="1" applyFill="1" applyBorder="1" applyAlignment="1" applyProtection="1">
      <alignment horizontal="center" vertical="center" wrapText="1"/>
      <protection locked="0"/>
    </xf>
    <xf numFmtId="1" fontId="59" fillId="36" borderId="39" xfId="0" applyNumberFormat="1" applyFont="1" applyFill="1" applyBorder="1" applyAlignment="1" applyProtection="1">
      <alignment horizontal="center" vertical="center" wrapText="1"/>
      <protection locked="0"/>
    </xf>
    <xf numFmtId="184" fontId="59" fillId="36" borderId="39" xfId="0" applyNumberFormat="1" applyFont="1" applyFill="1" applyBorder="1" applyAlignment="1" applyProtection="1">
      <alignment horizontal="center" vertical="center" wrapText="1"/>
      <protection hidden="1"/>
    </xf>
    <xf numFmtId="172" fontId="60" fillId="36" borderId="25" xfId="96" applyNumberFormat="1" applyFont="1" applyFill="1" applyBorder="1" applyAlignment="1" applyProtection="1">
      <alignment horizontal="center" vertical="center" wrapText="1"/>
      <protection locked="0"/>
    </xf>
    <xf numFmtId="172" fontId="59" fillId="36" borderId="39" xfId="0" applyNumberFormat="1" applyFont="1" applyFill="1" applyBorder="1" applyAlignment="1" applyProtection="1">
      <alignment horizontal="center" vertical="center" wrapText="1"/>
      <protection locked="0"/>
    </xf>
    <xf numFmtId="49" fontId="59" fillId="36" borderId="39" xfId="0" applyNumberFormat="1" applyFont="1" applyFill="1" applyBorder="1" applyAlignment="1" applyProtection="1">
      <alignment horizontal="center" vertical="center" wrapText="1"/>
      <protection hidden="1"/>
    </xf>
    <xf numFmtId="174" fontId="59" fillId="36" borderId="39" xfId="0" applyNumberFormat="1" applyFont="1" applyFill="1" applyBorder="1" applyAlignment="1" applyProtection="1">
      <alignment horizontal="center" vertical="center" wrapText="1"/>
      <protection locked="0"/>
    </xf>
    <xf numFmtId="4" fontId="59" fillId="36" borderId="39" xfId="0" applyNumberFormat="1" applyFont="1" applyFill="1" applyBorder="1" applyAlignment="1" applyProtection="1">
      <alignment horizontal="center" vertical="center" wrapText="1"/>
      <protection locked="0"/>
    </xf>
    <xf numFmtId="0" fontId="59" fillId="36" borderId="39" xfId="0" applyFont="1" applyFill="1" applyBorder="1" applyAlignment="1">
      <alignment horizontal="center" vertical="center"/>
    </xf>
    <xf numFmtId="0" fontId="59" fillId="36" borderId="0" xfId="0" applyFont="1" applyFill="1" applyAlignment="1">
      <alignment horizontal="center" vertical="center"/>
    </xf>
    <xf numFmtId="182" fontId="35" fillId="35" borderId="39" xfId="0" applyNumberFormat="1" applyFont="1" applyFill="1" applyBorder="1" applyAlignment="1" applyProtection="1">
      <alignment horizontal="center" vertical="center" wrapText="1"/>
      <protection locked="0"/>
    </xf>
    <xf numFmtId="49" fontId="35" fillId="35" borderId="39" xfId="0" applyNumberFormat="1" applyFont="1" applyFill="1" applyBorder="1" applyAlignment="1">
      <alignment horizontal="center" vertical="center"/>
    </xf>
    <xf numFmtId="1" fontId="35" fillId="35" borderId="39" xfId="0" applyNumberFormat="1" applyFont="1" applyFill="1" applyBorder="1" applyAlignment="1" applyProtection="1">
      <alignment horizontal="center" vertical="center" wrapText="1"/>
      <protection locked="0"/>
    </xf>
    <xf numFmtId="1" fontId="30" fillId="36" borderId="39" xfId="96" applyNumberFormat="1" applyFont="1" applyFill="1" applyBorder="1" applyAlignment="1" applyProtection="1">
      <alignment horizontal="center" vertical="center" wrapText="1"/>
      <protection locked="0"/>
    </xf>
    <xf numFmtId="0" fontId="30" fillId="36" borderId="39" xfId="0" applyFont="1" applyFill="1" applyBorder="1" applyAlignment="1">
      <alignment horizontal="center" vertical="center" wrapText="1"/>
    </xf>
    <xf numFmtId="1" fontId="30" fillId="35" borderId="39" xfId="96" applyNumberFormat="1" applyFont="1" applyFill="1" applyBorder="1" applyAlignment="1" applyProtection="1">
      <alignment horizontal="center" vertical="center" wrapText="1"/>
      <protection locked="0"/>
    </xf>
    <xf numFmtId="0" fontId="30" fillId="36" borderId="39" xfId="0" applyFont="1" applyFill="1" applyBorder="1" applyAlignment="1" applyProtection="1">
      <alignment horizontal="center" vertical="center"/>
      <protection locked="0"/>
    </xf>
    <xf numFmtId="0" fontId="57" fillId="36" borderId="39" xfId="0" applyFont="1" applyFill="1" applyBorder="1" applyAlignment="1" applyProtection="1">
      <alignment horizontal="center" vertical="center" wrapText="1"/>
      <protection locked="0"/>
    </xf>
    <xf numFmtId="172" fontId="30" fillId="36" borderId="39" xfId="96" applyNumberFormat="1" applyFont="1" applyFill="1" applyBorder="1" applyAlignment="1" applyProtection="1">
      <alignment horizontal="center" vertical="center" wrapText="1"/>
      <protection locked="0"/>
    </xf>
    <xf numFmtId="14" fontId="30" fillId="35" borderId="39" xfId="96" applyNumberFormat="1" applyFont="1" applyFill="1" applyBorder="1" applyAlignment="1" applyProtection="1">
      <alignment horizontal="center" vertical="center" wrapText="1"/>
      <protection locked="0"/>
    </xf>
    <xf numFmtId="14" fontId="30" fillId="36" borderId="39" xfId="79" applyNumberFormat="1" applyFont="1" applyFill="1" applyBorder="1" applyAlignment="1">
      <alignment horizontal="center" vertical="center" wrapText="1"/>
    </xf>
    <xf numFmtId="0" fontId="30" fillId="36" borderId="39" xfId="0" applyFont="1" applyFill="1" applyBorder="1" applyAlignment="1">
      <alignment horizontal="center" vertical="center"/>
    </xf>
    <xf numFmtId="14" fontId="33" fillId="35" borderId="39" xfId="96" applyNumberFormat="1" applyFont="1" applyFill="1" applyBorder="1" applyAlignment="1" applyProtection="1">
      <alignment horizontal="center" vertical="center" wrapText="1"/>
      <protection locked="0"/>
    </xf>
    <xf numFmtId="0" fontId="30" fillId="36" borderId="0" xfId="0" applyFont="1" applyFill="1" applyAlignment="1">
      <alignment horizontal="center" vertical="center"/>
    </xf>
    <xf numFmtId="0" fontId="30" fillId="36" borderId="0" xfId="0" applyFont="1" applyFill="1"/>
    <xf numFmtId="0" fontId="30" fillId="36" borderId="15" xfId="0" applyFont="1" applyFill="1" applyBorder="1"/>
    <xf numFmtId="0" fontId="30" fillId="36" borderId="39" xfId="0" applyFont="1" applyFill="1" applyBorder="1"/>
    <xf numFmtId="49" fontId="3" fillId="36" borderId="26" xfId="96" applyNumberFormat="1" applyFont="1" applyFill="1" applyBorder="1" applyAlignment="1" applyProtection="1">
      <alignment horizontal="center" vertical="center" wrapText="1"/>
      <protection locked="0"/>
    </xf>
    <xf numFmtId="49" fontId="30" fillId="35" borderId="0" xfId="0" applyNumberFormat="1" applyFont="1" applyFill="1"/>
    <xf numFmtId="0" fontId="30" fillId="35" borderId="0" xfId="0" applyFont="1" applyFill="1"/>
    <xf numFmtId="49" fontId="51" fillId="35" borderId="0" xfId="0" applyNumberFormat="1" applyFont="1" applyFill="1" applyAlignment="1">
      <alignment horizontal="center" vertical="center"/>
    </xf>
    <xf numFmtId="49" fontId="59" fillId="35" borderId="0" xfId="0" applyNumberFormat="1" applyFont="1" applyFill="1" applyAlignment="1">
      <alignment horizontal="center" vertical="center"/>
    </xf>
    <xf numFmtId="49" fontId="49" fillId="35" borderId="0" xfId="0" applyNumberFormat="1" applyFont="1" applyFill="1" applyAlignment="1">
      <alignment horizontal="center"/>
    </xf>
    <xf numFmtId="49" fontId="49" fillId="35" borderId="0" xfId="0" applyNumberFormat="1" applyFont="1" applyFill="1" applyAlignment="1">
      <alignment horizontal="center" vertical="center"/>
    </xf>
    <xf numFmtId="49" fontId="59" fillId="36" borderId="0" xfId="0" applyNumberFormat="1" applyFont="1" applyFill="1" applyAlignment="1">
      <alignment horizontal="center" vertical="center"/>
    </xf>
    <xf numFmtId="49" fontId="51" fillId="36" borderId="0" xfId="0" applyNumberFormat="1" applyFont="1" applyFill="1" applyAlignment="1">
      <alignment horizontal="center" vertical="center"/>
    </xf>
    <xf numFmtId="0" fontId="60" fillId="37" borderId="39" xfId="89" applyFont="1" applyFill="1" applyBorder="1" applyAlignment="1" applyProtection="1">
      <alignment horizontal="left" vertical="center" wrapText="1"/>
    </xf>
    <xf numFmtId="178" fontId="60" fillId="35" borderId="39" xfId="0" applyNumberFormat="1" applyFont="1" applyFill="1" applyBorder="1" applyAlignment="1" applyProtection="1">
      <alignment horizontal="center" vertical="center" wrapText="1"/>
    </xf>
    <xf numFmtId="168" fontId="60" fillId="36" borderId="39" xfId="96" applyNumberFormat="1" applyFont="1" applyFill="1" applyBorder="1" applyAlignment="1" applyProtection="1">
      <alignment horizontal="center" vertical="center" wrapText="1"/>
      <protection locked="0"/>
    </xf>
    <xf numFmtId="4" fontId="60" fillId="36" borderId="39" xfId="96" applyNumberFormat="1" applyFont="1" applyFill="1" applyBorder="1" applyAlignment="1" applyProtection="1">
      <alignment horizontal="center" vertical="center" wrapText="1"/>
      <protection locked="0"/>
    </xf>
    <xf numFmtId="0" fontId="58" fillId="35" borderId="39" xfId="0" applyFont="1" applyFill="1" applyBorder="1" applyAlignment="1" applyProtection="1">
      <alignment horizontal="center" vertical="center" wrapText="1"/>
      <protection locked="0"/>
    </xf>
    <xf numFmtId="0" fontId="58" fillId="35" borderId="0" xfId="0" applyFont="1" applyFill="1" applyAlignment="1" applyProtection="1">
      <alignment horizontal="center" vertical="center" wrapText="1"/>
      <protection locked="0"/>
    </xf>
    <xf numFmtId="0" fontId="60" fillId="35" borderId="24" xfId="0" applyFont="1" applyFill="1" applyBorder="1" applyAlignment="1">
      <alignment horizontal="left" vertical="center" wrapText="1"/>
    </xf>
    <xf numFmtId="0" fontId="60" fillId="35" borderId="25" xfId="0" applyFont="1" applyFill="1" applyBorder="1" applyAlignment="1">
      <alignment horizontal="center" vertical="center" wrapText="1"/>
    </xf>
    <xf numFmtId="0" fontId="60" fillId="35" borderId="25" xfId="0" applyFont="1" applyFill="1" applyBorder="1" applyAlignment="1">
      <alignment horizontal="center" vertical="center"/>
    </xf>
    <xf numFmtId="0" fontId="60" fillId="35" borderId="39" xfId="0" applyFont="1" applyFill="1" applyBorder="1" applyAlignment="1">
      <alignment horizontal="center" vertical="center"/>
    </xf>
    <xf numFmtId="0" fontId="60" fillId="35" borderId="22" xfId="0" applyFont="1" applyFill="1" applyBorder="1" applyAlignment="1">
      <alignment horizontal="center" vertical="center" wrapText="1"/>
    </xf>
    <xf numFmtId="0" fontId="3" fillId="36" borderId="39" xfId="0" applyFont="1" applyFill="1" applyBorder="1" applyAlignment="1">
      <alignment horizontal="center" vertical="center" wrapText="1"/>
    </xf>
    <xf numFmtId="49" fontId="3" fillId="36" borderId="39" xfId="0" applyNumberFormat="1" applyFont="1" applyFill="1" applyBorder="1" applyAlignment="1">
      <alignment horizontal="center" vertical="center" wrapText="1"/>
    </xf>
    <xf numFmtId="49" fontId="3" fillId="36" borderId="39" xfId="0" applyNumberFormat="1" applyFont="1" applyFill="1" applyBorder="1" applyAlignment="1" applyProtection="1">
      <alignment horizontal="center" vertical="center" wrapText="1"/>
      <protection locked="0"/>
    </xf>
    <xf numFmtId="0" fontId="3" fillId="36" borderId="39" xfId="0" applyFont="1" applyFill="1" applyBorder="1" applyAlignment="1" applyProtection="1">
      <alignment horizontal="center" vertical="center"/>
      <protection locked="0"/>
    </xf>
    <xf numFmtId="0" fontId="3" fillId="36" borderId="39" xfId="0" applyFont="1" applyFill="1" applyBorder="1" applyAlignment="1" applyProtection="1">
      <alignment horizontal="center" vertical="center" wrapText="1"/>
      <protection locked="0"/>
    </xf>
    <xf numFmtId="172" fontId="3" fillId="36" borderId="39" xfId="0" applyNumberFormat="1" applyFont="1" applyFill="1" applyBorder="1" applyAlignment="1" applyProtection="1">
      <alignment horizontal="center" vertical="center" wrapText="1"/>
      <protection hidden="1"/>
    </xf>
    <xf numFmtId="172" fontId="3" fillId="36" borderId="39" xfId="0" applyNumberFormat="1" applyFont="1" applyFill="1" applyBorder="1" applyAlignment="1" applyProtection="1">
      <alignment horizontal="center" vertical="center"/>
      <protection locked="0"/>
    </xf>
    <xf numFmtId="0" fontId="3" fillId="36" borderId="39" xfId="0" applyFont="1" applyFill="1" applyBorder="1" applyAlignment="1" applyProtection="1">
      <alignment horizontal="center" vertical="center" wrapText="1"/>
    </xf>
    <xf numFmtId="14" fontId="3" fillId="36" borderId="39" xfId="96" applyNumberFormat="1" applyFont="1" applyFill="1" applyBorder="1" applyAlignment="1" applyProtection="1">
      <alignment horizontal="center" vertical="center" wrapText="1"/>
      <protection locked="0"/>
    </xf>
    <xf numFmtId="14" fontId="3" fillId="36" borderId="39" xfId="0" applyNumberFormat="1" applyFont="1" applyFill="1" applyBorder="1" applyAlignment="1" applyProtection="1">
      <alignment horizontal="center" vertical="center" wrapText="1"/>
      <protection locked="0"/>
    </xf>
    <xf numFmtId="0" fontId="3" fillId="35" borderId="39" xfId="0" applyFont="1" applyFill="1" applyBorder="1" applyAlignment="1" applyProtection="1">
      <alignment horizontal="center" vertical="center"/>
      <protection locked="0"/>
    </xf>
    <xf numFmtId="0" fontId="3" fillId="35" borderId="39" xfId="0" applyFont="1" applyFill="1" applyBorder="1" applyAlignment="1">
      <alignment horizontal="center" vertical="center"/>
    </xf>
    <xf numFmtId="0" fontId="3" fillId="35" borderId="39" xfId="79" applyFont="1" applyFill="1" applyBorder="1" applyAlignment="1">
      <alignment horizontal="center" vertical="center" wrapText="1"/>
    </xf>
    <xf numFmtId="14" fontId="3" fillId="35" borderId="39" xfId="0" applyNumberFormat="1" applyFont="1" applyFill="1" applyBorder="1" applyAlignment="1" applyProtection="1">
      <alignment horizontal="center" vertical="center" wrapText="1"/>
      <protection locked="0"/>
    </xf>
    <xf numFmtId="14" fontId="3" fillId="35" borderId="39" xfId="79" applyNumberFormat="1" applyFont="1" applyFill="1" applyBorder="1" applyAlignment="1">
      <alignment horizontal="center" vertical="center" wrapText="1"/>
    </xf>
    <xf numFmtId="178" fontId="3" fillId="35" borderId="39" xfId="0" applyNumberFormat="1" applyFont="1" applyFill="1" applyBorder="1" applyAlignment="1" applyProtection="1">
      <alignment horizontal="center" vertical="center" wrapText="1" shrinkToFit="1"/>
    </xf>
    <xf numFmtId="178" fontId="3" fillId="36" borderId="39" xfId="0" applyNumberFormat="1" applyFont="1" applyFill="1" applyBorder="1" applyAlignment="1" applyProtection="1">
      <alignment horizontal="center" vertical="center" wrapText="1" shrinkToFit="1"/>
    </xf>
    <xf numFmtId="168" fontId="3" fillId="36" borderId="39" xfId="140" applyNumberFormat="1" applyFont="1" applyFill="1" applyBorder="1" applyAlignment="1" applyProtection="1">
      <alignment horizontal="center" vertical="center"/>
      <protection locked="0"/>
    </xf>
    <xf numFmtId="4" fontId="3" fillId="36" borderId="39" xfId="140" applyNumberFormat="1" applyFont="1" applyFill="1" applyBorder="1" applyAlignment="1" applyProtection="1">
      <alignment horizontal="center" vertical="center"/>
      <protection locked="0"/>
    </xf>
    <xf numFmtId="16" fontId="58" fillId="35" borderId="39" xfId="0" applyNumberFormat="1" applyFont="1" applyFill="1" applyBorder="1" applyAlignment="1" applyProtection="1">
      <alignment horizontal="center" vertical="center" wrapText="1"/>
      <protection locked="0"/>
    </xf>
    <xf numFmtId="0" fontId="35" fillId="35" borderId="39" xfId="0" applyFont="1" applyFill="1" applyBorder="1" applyAlignment="1" applyProtection="1">
      <alignment horizontal="center" vertical="center" wrapText="1"/>
    </xf>
    <xf numFmtId="0" fontId="58" fillId="36" borderId="39" xfId="0" applyFont="1" applyFill="1" applyBorder="1" applyAlignment="1" applyProtection="1">
      <alignment horizontal="center" vertical="center" wrapText="1"/>
      <protection locked="0"/>
    </xf>
    <xf numFmtId="188" fontId="59" fillId="36" borderId="39" xfId="140" applyNumberFormat="1" applyFont="1" applyFill="1" applyBorder="1" applyAlignment="1">
      <alignment horizontal="center" vertical="center"/>
    </xf>
    <xf numFmtId="189" fontId="58" fillId="36" borderId="39" xfId="140" applyNumberFormat="1" applyFont="1" applyFill="1" applyBorder="1" applyAlignment="1" applyProtection="1">
      <alignment horizontal="center" vertical="center" wrapText="1"/>
      <protection hidden="1"/>
    </xf>
    <xf numFmtId="188" fontId="58" fillId="35" borderId="39" xfId="0" applyNumberFormat="1" applyFont="1" applyFill="1" applyBorder="1" applyAlignment="1" applyProtection="1">
      <alignment horizontal="center" vertical="center" wrapText="1"/>
      <protection hidden="1"/>
    </xf>
    <xf numFmtId="184" fontId="58" fillId="35" borderId="39" xfId="0" applyNumberFormat="1" applyFont="1" applyFill="1" applyBorder="1" applyAlignment="1" applyProtection="1">
      <alignment horizontal="center" vertical="center" wrapText="1"/>
      <protection hidden="1"/>
    </xf>
    <xf numFmtId="14" fontId="58" fillId="36" borderId="39" xfId="0" applyNumberFormat="1" applyFont="1" applyFill="1" applyBorder="1" applyAlignment="1" applyProtection="1">
      <alignment horizontal="center" vertical="center" wrapText="1"/>
      <protection locked="0"/>
    </xf>
    <xf numFmtId="14" fontId="58" fillId="35" borderId="39" xfId="0" applyNumberFormat="1" applyFont="1" applyFill="1" applyBorder="1" applyAlignment="1" applyProtection="1">
      <alignment horizontal="center" vertical="center"/>
      <protection locked="0"/>
    </xf>
    <xf numFmtId="0" fontId="58" fillId="35" borderId="39" xfId="0" applyFont="1" applyFill="1" applyBorder="1" applyAlignment="1" applyProtection="1">
      <alignment horizontal="center" vertical="center" wrapText="1"/>
      <protection hidden="1"/>
    </xf>
    <xf numFmtId="14" fontId="58" fillId="35" borderId="39" xfId="0" applyNumberFormat="1" applyFont="1" applyFill="1" applyBorder="1" applyAlignment="1" applyProtection="1">
      <alignment horizontal="center" vertical="center" wrapText="1"/>
      <protection locked="0"/>
    </xf>
    <xf numFmtId="178" fontId="60" fillId="35" borderId="39" xfId="0" applyNumberFormat="1" applyFont="1" applyFill="1" applyBorder="1" applyAlignment="1" applyProtection="1">
      <alignment horizontal="left" vertical="center" wrapText="1"/>
    </xf>
    <xf numFmtId="1" fontId="62" fillId="36" borderId="39" xfId="96" applyNumberFormat="1" applyFont="1" applyFill="1" applyBorder="1" applyAlignment="1" applyProtection="1">
      <alignment horizontal="center" vertical="center" wrapText="1"/>
      <protection locked="0"/>
    </xf>
    <xf numFmtId="4" fontId="62" fillId="36" borderId="39" xfId="96" applyNumberFormat="1" applyFont="1" applyFill="1" applyBorder="1" applyAlignment="1" applyProtection="1">
      <alignment horizontal="center" vertical="center" wrapText="1"/>
      <protection locked="0"/>
    </xf>
    <xf numFmtId="2" fontId="58" fillId="35" borderId="39" xfId="140" applyNumberFormat="1" applyFont="1" applyFill="1" applyBorder="1" applyAlignment="1" applyProtection="1">
      <alignment horizontal="center" vertical="center" wrapText="1"/>
    </xf>
    <xf numFmtId="49" fontId="60" fillId="36" borderId="26" xfId="96" applyNumberFormat="1" applyFont="1" applyFill="1" applyBorder="1" applyAlignment="1" applyProtection="1">
      <alignment horizontal="center" vertical="center" wrapText="1"/>
      <protection locked="0"/>
    </xf>
    <xf numFmtId="0" fontId="59" fillId="36" borderId="26" xfId="0" applyFont="1" applyFill="1" applyBorder="1" applyAlignment="1" applyProtection="1">
      <alignment horizontal="center" vertical="center" wrapText="1"/>
      <protection locked="0"/>
    </xf>
    <xf numFmtId="0" fontId="60" fillId="36" borderId="26" xfId="0" applyFont="1" applyFill="1" applyBorder="1" applyAlignment="1">
      <alignment horizontal="center" vertical="center" wrapText="1"/>
    </xf>
    <xf numFmtId="49" fontId="60" fillId="36" borderId="26" xfId="0" applyNumberFormat="1" applyFont="1" applyFill="1" applyBorder="1" applyAlignment="1">
      <alignment horizontal="center" vertical="center" wrapText="1"/>
    </xf>
    <xf numFmtId="1" fontId="60" fillId="36" borderId="26" xfId="96" applyNumberFormat="1" applyFont="1" applyFill="1" applyBorder="1" applyAlignment="1" applyProtection="1">
      <alignment horizontal="center" vertical="center" wrapText="1"/>
      <protection locked="0"/>
    </xf>
    <xf numFmtId="0" fontId="60" fillId="36" borderId="26" xfId="0" applyFont="1" applyFill="1" applyBorder="1" applyAlignment="1" applyProtection="1">
      <alignment horizontal="center" vertical="center" wrapText="1"/>
      <protection locked="0"/>
    </xf>
    <xf numFmtId="172" fontId="60" fillId="36" borderId="26" xfId="96" applyNumberFormat="1" applyFont="1" applyFill="1" applyBorder="1" applyAlignment="1" applyProtection="1">
      <alignment horizontal="center" vertical="center" wrapText="1"/>
      <protection locked="0"/>
    </xf>
    <xf numFmtId="14" fontId="60" fillId="36" borderId="26" xfId="96" applyNumberFormat="1" applyFont="1" applyFill="1" applyBorder="1" applyAlignment="1" applyProtection="1">
      <alignment horizontal="center" vertical="center" wrapText="1"/>
      <protection locked="0"/>
    </xf>
    <xf numFmtId="14" fontId="60" fillId="36" borderId="26" xfId="0" applyNumberFormat="1" applyFont="1" applyFill="1" applyBorder="1" applyAlignment="1" applyProtection="1">
      <alignment horizontal="center" vertical="center" wrapText="1"/>
      <protection locked="0"/>
    </xf>
    <xf numFmtId="178" fontId="60" fillId="36" borderId="26" xfId="0" applyNumberFormat="1" applyFont="1" applyFill="1" applyBorder="1" applyAlignment="1" applyProtection="1">
      <alignment horizontal="center" vertical="center" wrapText="1" shrinkToFit="1"/>
    </xf>
    <xf numFmtId="4" fontId="60" fillId="36" borderId="26" xfId="140" applyNumberFormat="1" applyFont="1" applyFill="1" applyBorder="1" applyAlignment="1" applyProtection="1">
      <alignment horizontal="center" vertical="center" wrapText="1"/>
      <protection locked="0"/>
    </xf>
    <xf numFmtId="168" fontId="60" fillId="36" borderId="26" xfId="140" applyNumberFormat="1" applyFont="1" applyFill="1" applyBorder="1" applyAlignment="1" applyProtection="1">
      <alignment horizontal="center" vertical="center" wrapText="1"/>
      <protection locked="0"/>
    </xf>
    <xf numFmtId="179" fontId="60" fillId="36" borderId="26" xfId="0" applyNumberFormat="1" applyFont="1" applyFill="1" applyBorder="1" applyAlignment="1" applyProtection="1">
      <alignment horizontal="center" vertical="center" wrapText="1"/>
      <protection locked="0"/>
    </xf>
    <xf numFmtId="0" fontId="59" fillId="36" borderId="0" xfId="0" applyFont="1" applyFill="1" applyAlignment="1">
      <alignment horizontal="center" vertical="center" wrapText="1"/>
    </xf>
    <xf numFmtId="172" fontId="35" fillId="35" borderId="13" xfId="0" applyNumberFormat="1" applyFont="1" applyFill="1" applyBorder="1" applyAlignment="1" applyProtection="1">
      <alignment horizontal="center" vertical="center" wrapText="1"/>
      <protection hidden="1"/>
    </xf>
    <xf numFmtId="49" fontId="59" fillId="36" borderId="39" xfId="0" applyNumberFormat="1" applyFont="1" applyFill="1" applyBorder="1" applyAlignment="1" applyProtection="1">
      <alignment horizontal="center" vertical="center" wrapText="1"/>
      <protection locked="0"/>
    </xf>
    <xf numFmtId="49" fontId="60" fillId="36" borderId="39" xfId="0" applyNumberFormat="1" applyFont="1" applyFill="1" applyBorder="1" applyAlignment="1" applyProtection="1">
      <alignment horizontal="center" vertical="center" wrapText="1"/>
      <protection locked="0"/>
    </xf>
    <xf numFmtId="49" fontId="60" fillId="36" borderId="39" xfId="96" applyNumberFormat="1" applyFont="1" applyFill="1" applyBorder="1" applyAlignment="1" applyProtection="1">
      <alignment horizontal="center" vertical="center" wrapText="1"/>
      <protection locked="0"/>
    </xf>
    <xf numFmtId="172" fontId="59" fillId="36" borderId="39" xfId="0" applyNumberFormat="1" applyFont="1" applyFill="1" applyBorder="1" applyAlignment="1" applyProtection="1">
      <alignment horizontal="center" vertical="center"/>
      <protection locked="0"/>
    </xf>
    <xf numFmtId="14" fontId="60" fillId="36" borderId="39" xfId="0" applyNumberFormat="1" applyFont="1" applyFill="1" applyBorder="1" applyAlignment="1" applyProtection="1">
      <alignment horizontal="center" vertical="center" wrapText="1"/>
      <protection locked="0"/>
    </xf>
    <xf numFmtId="0" fontId="60" fillId="36" borderId="39" xfId="96" applyFont="1" applyFill="1" applyBorder="1" applyAlignment="1" applyProtection="1">
      <alignment horizontal="center" vertical="center" wrapText="1"/>
      <protection locked="0"/>
    </xf>
    <xf numFmtId="49" fontId="59" fillId="36" borderId="0" xfId="0" applyNumberFormat="1" applyFont="1" applyFill="1" applyAlignment="1">
      <alignment horizontal="center" vertical="center" wrapText="1"/>
    </xf>
    <xf numFmtId="16" fontId="59" fillId="36" borderId="39" xfId="0" applyNumberFormat="1" applyFont="1" applyFill="1" applyBorder="1" applyAlignment="1" applyProtection="1">
      <alignment horizontal="center" vertical="center" wrapText="1"/>
      <protection locked="0"/>
    </xf>
    <xf numFmtId="0" fontId="59" fillId="38" borderId="39" xfId="0" applyFont="1" applyFill="1" applyBorder="1" applyAlignment="1" applyProtection="1">
      <alignment horizontal="center" vertical="center" wrapText="1"/>
      <protection locked="0"/>
    </xf>
    <xf numFmtId="190" fontId="60" fillId="36" borderId="39" xfId="0" applyNumberFormat="1" applyFont="1" applyFill="1" applyBorder="1" applyAlignment="1" applyProtection="1">
      <alignment horizontal="center" vertical="center" wrapText="1"/>
      <protection hidden="1"/>
    </xf>
    <xf numFmtId="188" fontId="59" fillId="35" borderId="39" xfId="0" applyNumberFormat="1" applyFont="1" applyFill="1" applyBorder="1" applyAlignment="1" applyProtection="1">
      <alignment horizontal="center" vertical="center" wrapText="1"/>
      <protection hidden="1"/>
    </xf>
    <xf numFmtId="188" fontId="60" fillId="36" borderId="39" xfId="0" applyNumberFormat="1" applyFont="1" applyFill="1" applyBorder="1" applyAlignment="1" applyProtection="1">
      <alignment horizontal="center" vertical="center" wrapText="1"/>
      <protection hidden="1"/>
    </xf>
    <xf numFmtId="0" fontId="63" fillId="36" borderId="39" xfId="0" applyFont="1" applyFill="1" applyBorder="1" applyAlignment="1" applyProtection="1">
      <alignment horizontal="center" vertical="center" wrapText="1"/>
      <protection locked="0"/>
    </xf>
    <xf numFmtId="14" fontId="63" fillId="36" borderId="39" xfId="0" applyNumberFormat="1" applyFont="1" applyFill="1" applyBorder="1" applyAlignment="1" applyProtection="1">
      <alignment horizontal="center" vertical="center" wrapText="1"/>
      <protection locked="0"/>
    </xf>
    <xf numFmtId="0" fontId="59" fillId="36" borderId="39" xfId="0" applyFont="1" applyFill="1" applyBorder="1" applyAlignment="1" applyProtection="1">
      <alignment horizontal="center" vertical="center" wrapText="1"/>
      <protection hidden="1"/>
    </xf>
    <xf numFmtId="0" fontId="58" fillId="36" borderId="0" xfId="0" applyFont="1" applyFill="1" applyAlignment="1">
      <alignment vertical="center"/>
    </xf>
    <xf numFmtId="0" fontId="60" fillId="39" borderId="39" xfId="0" applyFont="1" applyFill="1" applyBorder="1" applyAlignment="1">
      <alignment horizontal="center" vertical="center" wrapText="1"/>
    </xf>
    <xf numFmtId="0" fontId="60" fillId="40" borderId="39" xfId="0" applyFont="1" applyFill="1" applyBorder="1" applyAlignment="1">
      <alignment horizontal="center" vertical="center" wrapText="1"/>
    </xf>
    <xf numFmtId="0" fontId="62" fillId="36" borderId="39" xfId="0" applyFont="1" applyFill="1" applyBorder="1" applyAlignment="1">
      <alignment horizontal="center" vertical="center" wrapText="1"/>
    </xf>
    <xf numFmtId="0" fontId="58" fillId="36" borderId="39" xfId="0" applyFont="1" applyFill="1" applyBorder="1" applyAlignment="1">
      <alignment horizontal="center" vertical="center"/>
    </xf>
    <xf numFmtId="0" fontId="0" fillId="36" borderId="0" xfId="0" applyFill="1"/>
    <xf numFmtId="0" fontId="60" fillId="35" borderId="39" xfId="0" applyFont="1" applyFill="1" applyBorder="1" applyAlignment="1" applyProtection="1">
      <alignment horizontal="left" vertical="center" wrapText="1"/>
      <protection locked="0"/>
    </xf>
    <xf numFmtId="0" fontId="58" fillId="35" borderId="14" xfId="0" applyFont="1" applyFill="1" applyBorder="1" applyAlignment="1" applyProtection="1">
      <alignment horizontal="center" vertical="center" wrapText="1"/>
      <protection locked="0"/>
    </xf>
    <xf numFmtId="178" fontId="60" fillId="35" borderId="39" xfId="0" applyNumberFormat="1" applyFont="1" applyFill="1" applyBorder="1" applyAlignment="1" applyProtection="1">
      <alignment horizontal="left" vertical="center" wrapText="1" shrinkToFit="1"/>
      <protection locked="0"/>
    </xf>
    <xf numFmtId="0" fontId="58" fillId="35" borderId="15" xfId="0" applyFont="1" applyFill="1" applyBorder="1" applyAlignment="1" applyProtection="1">
      <alignment horizontal="center" vertical="center" wrapText="1"/>
      <protection locked="0"/>
    </xf>
    <xf numFmtId="1" fontId="62" fillId="36" borderId="15" xfId="96" applyNumberFormat="1" applyFont="1" applyFill="1" applyBorder="1" applyAlignment="1" applyProtection="1">
      <alignment horizontal="center" vertical="center" wrapText="1"/>
      <protection locked="0"/>
    </xf>
    <xf numFmtId="1" fontId="62" fillId="36" borderId="14" xfId="96" applyNumberFormat="1" applyFont="1" applyFill="1" applyBorder="1" applyAlignment="1" applyProtection="1">
      <alignment horizontal="center" vertical="center" wrapText="1"/>
      <protection locked="0"/>
    </xf>
    <xf numFmtId="2" fontId="62" fillId="36" borderId="14" xfId="96" applyNumberFormat="1" applyFont="1" applyFill="1" applyBorder="1" applyAlignment="1" applyProtection="1">
      <alignment horizontal="center" vertical="center" wrapText="1"/>
      <protection locked="0"/>
    </xf>
    <xf numFmtId="0" fontId="58" fillId="35" borderId="26" xfId="0" applyFont="1" applyFill="1" applyBorder="1" applyAlignment="1" applyProtection="1">
      <alignment horizontal="center" vertical="center" wrapText="1"/>
      <protection locked="0"/>
    </xf>
    <xf numFmtId="188" fontId="59" fillId="36" borderId="39" xfId="140" applyNumberFormat="1" applyFont="1" applyFill="1" applyBorder="1" applyAlignment="1" applyProtection="1">
      <alignment horizontal="center" vertical="center" wrapText="1"/>
    </xf>
    <xf numFmtId="0" fontId="58" fillId="35" borderId="9" xfId="0" applyFont="1" applyFill="1" applyBorder="1" applyAlignment="1" applyProtection="1">
      <alignment horizontal="center" vertical="center" wrapText="1"/>
      <protection locked="0"/>
    </xf>
    <xf numFmtId="2" fontId="60" fillId="36" borderId="39" xfId="96" applyNumberFormat="1" applyFont="1" applyFill="1" applyBorder="1" applyAlignment="1" applyProtection="1">
      <alignment horizontal="center" vertical="center" wrapText="1"/>
      <protection locked="0"/>
    </xf>
    <xf numFmtId="49" fontId="61" fillId="35" borderId="0" xfId="89" applyNumberFormat="1" applyFont="1" applyFill="1" applyAlignment="1" applyProtection="1">
      <alignment horizontal="center" vertical="center" wrapText="1"/>
    </xf>
    <xf numFmtId="1" fontId="35" fillId="36" borderId="39" xfId="96" applyNumberFormat="1" applyFont="1" applyFill="1" applyBorder="1" applyAlignment="1" applyProtection="1">
      <alignment horizontal="center" vertical="center" wrapText="1"/>
      <protection locked="0"/>
    </xf>
    <xf numFmtId="1" fontId="35" fillId="35" borderId="39" xfId="96" applyNumberFormat="1" applyFont="1" applyFill="1" applyBorder="1" applyAlignment="1" applyProtection="1">
      <alignment horizontal="center" vertical="center" wrapText="1"/>
      <protection locked="0"/>
    </xf>
    <xf numFmtId="0" fontId="35" fillId="36" borderId="39" xfId="0" applyFont="1" applyFill="1" applyBorder="1" applyAlignment="1" applyProtection="1">
      <alignment horizontal="center" vertical="center"/>
      <protection locked="0"/>
    </xf>
    <xf numFmtId="4" fontId="3" fillId="36" borderId="39" xfId="96" applyNumberFormat="1" applyFont="1" applyFill="1" applyBorder="1" applyAlignment="1" applyProtection="1">
      <alignment horizontal="center" vertical="center" wrapText="1"/>
      <protection locked="0"/>
    </xf>
    <xf numFmtId="172" fontId="35" fillId="36" borderId="39" xfId="96" applyNumberFormat="1" applyFont="1" applyFill="1" applyBorder="1" applyAlignment="1" applyProtection="1">
      <alignment horizontal="center" vertical="center" wrapText="1"/>
      <protection locked="0"/>
    </xf>
    <xf numFmtId="14" fontId="35" fillId="35" borderId="39" xfId="96" applyNumberFormat="1" applyFont="1" applyFill="1" applyBorder="1" applyAlignment="1" applyProtection="1">
      <alignment horizontal="center" vertical="center" wrapText="1"/>
      <protection locked="0"/>
    </xf>
    <xf numFmtId="14" fontId="35" fillId="36" borderId="39" xfId="79" applyNumberFormat="1" applyFont="1" applyFill="1" applyBorder="1" applyAlignment="1">
      <alignment horizontal="center" vertical="center" wrapText="1"/>
    </xf>
    <xf numFmtId="14" fontId="3" fillId="35" borderId="39" xfId="96" applyNumberFormat="1" applyFont="1" applyFill="1" applyBorder="1" applyAlignment="1" applyProtection="1">
      <alignment horizontal="center" vertical="center" wrapText="1"/>
      <protection locked="0"/>
    </xf>
    <xf numFmtId="0" fontId="35" fillId="36" borderId="0" xfId="0" applyFont="1" applyFill="1"/>
    <xf numFmtId="0" fontId="35" fillId="36" borderId="15" xfId="0" applyFont="1" applyFill="1" applyBorder="1"/>
    <xf numFmtId="0" fontId="35" fillId="36" borderId="39" xfId="0" applyFont="1" applyFill="1" applyBorder="1"/>
    <xf numFmtId="49" fontId="58" fillId="36" borderId="0" xfId="0" applyNumberFormat="1" applyFont="1" applyFill="1" applyAlignment="1">
      <alignment horizontal="center" vertical="center"/>
    </xf>
    <xf numFmtId="178" fontId="3" fillId="35" borderId="39" xfId="0" applyNumberFormat="1" applyFont="1" applyFill="1" applyBorder="1" applyAlignment="1" applyProtection="1">
      <alignment horizontal="center" vertical="center" wrapText="1"/>
    </xf>
    <xf numFmtId="0" fontId="3" fillId="35" borderId="24" xfId="0" applyFont="1" applyFill="1" applyBorder="1" applyAlignment="1">
      <alignment horizontal="left" vertical="center" wrapText="1"/>
    </xf>
    <xf numFmtId="0" fontId="3" fillId="35" borderId="25" xfId="0" applyFont="1" applyFill="1" applyBorder="1" applyAlignment="1">
      <alignment horizontal="center" vertical="center" wrapText="1"/>
    </xf>
    <xf numFmtId="0" fontId="0" fillId="35" borderId="23" xfId="0" applyFill="1" applyBorder="1"/>
    <xf numFmtId="0" fontId="30" fillId="35" borderId="39" xfId="0" applyFont="1" applyFill="1" applyBorder="1" applyAlignment="1">
      <alignment horizontal="center" vertical="center"/>
    </xf>
    <xf numFmtId="0" fontId="30" fillId="35" borderId="39" xfId="0" applyFont="1" applyFill="1" applyBorder="1" applyAlignment="1">
      <alignment horizontal="center" vertical="center" wrapText="1" shrinkToFit="1"/>
    </xf>
    <xf numFmtId="172" fontId="30" fillId="35" borderId="39" xfId="0" applyNumberFormat="1" applyFont="1" applyFill="1" applyBorder="1" applyAlignment="1">
      <alignment horizontal="center" vertical="center"/>
    </xf>
    <xf numFmtId="14" fontId="30" fillId="35" borderId="39" xfId="0" applyNumberFormat="1" applyFont="1" applyFill="1" applyBorder="1" applyAlignment="1">
      <alignment horizontal="center" vertical="center"/>
    </xf>
    <xf numFmtId="0" fontId="3" fillId="39" borderId="39" xfId="0" applyFont="1" applyFill="1" applyBorder="1" applyAlignment="1">
      <alignment horizontal="center" vertical="center" wrapText="1"/>
    </xf>
    <xf numFmtId="0" fontId="3" fillId="40" borderId="25" xfId="0" applyFont="1" applyFill="1" applyBorder="1" applyAlignment="1">
      <alignment horizontal="center" vertical="center" wrapText="1"/>
    </xf>
    <xf numFmtId="0" fontId="3" fillId="36" borderId="27" xfId="0" applyFont="1" applyFill="1" applyBorder="1" applyAlignment="1" applyProtection="1">
      <alignment horizontal="center" vertical="center" wrapText="1"/>
      <protection locked="0"/>
    </xf>
    <xf numFmtId="0" fontId="30" fillId="35" borderId="39" xfId="0" applyFont="1" applyFill="1" applyBorder="1" applyAlignment="1">
      <alignment horizontal="center" vertical="center" wrapText="1"/>
    </xf>
    <xf numFmtId="49" fontId="30" fillId="35" borderId="0" xfId="0" applyNumberFormat="1" applyFont="1" applyFill="1" applyAlignment="1">
      <alignment horizontal="center" vertical="center"/>
    </xf>
    <xf numFmtId="0" fontId="30" fillId="35" borderId="0" xfId="0" applyFont="1" applyFill="1" applyAlignment="1">
      <alignment horizontal="center" vertical="center"/>
    </xf>
    <xf numFmtId="0" fontId="3" fillId="35" borderId="39" xfId="0" applyFont="1" applyFill="1" applyBorder="1" applyAlignment="1" applyProtection="1">
      <alignment horizontal="left" vertical="center" wrapText="1"/>
      <protection locked="0"/>
    </xf>
    <xf numFmtId="0" fontId="30" fillId="35" borderId="14" xfId="0" applyFont="1" applyFill="1" applyBorder="1" applyAlignment="1" applyProtection="1">
      <alignment horizontal="center" vertical="center" wrapText="1"/>
      <protection locked="0"/>
    </xf>
    <xf numFmtId="178" fontId="3" fillId="35" borderId="39" xfId="0" applyNumberFormat="1" applyFont="1" applyFill="1" applyBorder="1" applyAlignment="1" applyProtection="1">
      <alignment horizontal="left" vertical="center" wrapText="1" shrinkToFit="1"/>
      <protection locked="0"/>
    </xf>
    <xf numFmtId="188" fontId="35" fillId="36" borderId="39" xfId="140" applyNumberFormat="1" applyFont="1" applyFill="1" applyBorder="1" applyAlignment="1">
      <alignment horizontal="center" vertical="center"/>
    </xf>
    <xf numFmtId="189" fontId="3" fillId="35" borderId="39" xfId="140" applyNumberFormat="1" applyFont="1" applyFill="1" applyBorder="1" applyAlignment="1" applyProtection="1">
      <alignment horizontal="center" vertical="center" wrapText="1"/>
      <protection hidden="1"/>
    </xf>
    <xf numFmtId="189" fontId="30" fillId="36" borderId="39" xfId="140" applyNumberFormat="1" applyFont="1" applyFill="1" applyBorder="1" applyAlignment="1" applyProtection="1">
      <alignment horizontal="center" vertical="center" wrapText="1"/>
      <protection hidden="1"/>
    </xf>
    <xf numFmtId="178" fontId="3" fillId="36" borderId="39" xfId="0" applyNumberFormat="1" applyFont="1" applyFill="1" applyBorder="1" applyAlignment="1" applyProtection="1">
      <alignment horizontal="center" vertical="center" wrapText="1" shrinkToFit="1"/>
      <protection locked="0"/>
    </xf>
    <xf numFmtId="2" fontId="3" fillId="41" borderId="39" xfId="96" applyNumberFormat="1" applyFont="1" applyFill="1" applyBorder="1" applyAlignment="1" applyProtection="1">
      <alignment horizontal="center" vertical="center" wrapText="1"/>
      <protection locked="0"/>
    </xf>
    <xf numFmtId="188" fontId="35" fillId="36" borderId="39" xfId="140" applyNumberFormat="1" applyFont="1" applyFill="1" applyBorder="1" applyAlignment="1" applyProtection="1">
      <alignment horizontal="center" vertical="center" wrapText="1"/>
    </xf>
    <xf numFmtId="172" fontId="59" fillId="36" borderId="39" xfId="0" applyNumberFormat="1" applyFont="1" applyFill="1" applyBorder="1" applyAlignment="1">
      <alignment horizontal="center" vertical="center" wrapText="1"/>
    </xf>
    <xf numFmtId="14" fontId="59" fillId="36" borderId="39" xfId="0" applyNumberFormat="1" applyFont="1" applyFill="1" applyBorder="1" applyAlignment="1">
      <alignment horizontal="center" vertical="center" wrapText="1"/>
    </xf>
    <xf numFmtId="0" fontId="35" fillId="38" borderId="39" xfId="0" applyFont="1" applyFill="1" applyBorder="1" applyAlignment="1" applyProtection="1">
      <alignment horizontal="center" vertical="center" wrapText="1"/>
      <protection locked="0"/>
    </xf>
    <xf numFmtId="0" fontId="62" fillId="36" borderId="39" xfId="0" applyFont="1" applyFill="1" applyBorder="1" applyAlignment="1" applyProtection="1">
      <alignment horizontal="center" vertical="center" wrapText="1"/>
      <protection locked="0"/>
    </xf>
    <xf numFmtId="49" fontId="62" fillId="36" borderId="39" xfId="0" applyNumberFormat="1" applyFont="1" applyFill="1" applyBorder="1" applyAlignment="1">
      <alignment horizontal="center" vertical="center" wrapText="1"/>
    </xf>
    <xf numFmtId="0" fontId="62" fillId="36" borderId="39" xfId="0" applyFont="1" applyFill="1" applyBorder="1" applyAlignment="1" applyProtection="1">
      <alignment horizontal="center" vertical="center"/>
      <protection locked="0"/>
    </xf>
    <xf numFmtId="49" fontId="62" fillId="36" borderId="39" xfId="96" applyNumberFormat="1" applyFont="1" applyFill="1" applyBorder="1" applyAlignment="1" applyProtection="1">
      <alignment horizontal="center" vertical="center" wrapText="1"/>
      <protection locked="0"/>
    </xf>
    <xf numFmtId="172" fontId="62" fillId="36" borderId="39" xfId="96" applyNumberFormat="1" applyFont="1" applyFill="1" applyBorder="1" applyAlignment="1" applyProtection="1">
      <alignment horizontal="center" vertical="center" wrapText="1"/>
      <protection locked="0"/>
    </xf>
    <xf numFmtId="188" fontId="62" fillId="36" borderId="39" xfId="96" applyNumberFormat="1" applyFont="1" applyFill="1" applyBorder="1" applyAlignment="1" applyProtection="1">
      <alignment horizontal="center" vertical="center" wrapText="1"/>
      <protection locked="0"/>
    </xf>
    <xf numFmtId="14" fontId="62" fillId="36" borderId="39" xfId="96" applyNumberFormat="1" applyFont="1" applyFill="1" applyBorder="1" applyAlignment="1" applyProtection="1">
      <alignment horizontal="center" vertical="center" wrapText="1"/>
      <protection locked="0"/>
    </xf>
    <xf numFmtId="14" fontId="62" fillId="36" borderId="39" xfId="0" applyNumberFormat="1" applyFont="1" applyFill="1" applyBorder="1" applyAlignment="1" applyProtection="1">
      <alignment horizontal="center" vertical="center" wrapText="1"/>
      <protection locked="0"/>
    </xf>
    <xf numFmtId="0" fontId="62" fillId="36" borderId="39" xfId="70" applyFont="1" applyFill="1" applyBorder="1" applyAlignment="1">
      <alignment horizontal="center" vertical="center"/>
    </xf>
    <xf numFmtId="181" fontId="62" fillId="36" borderId="39" xfId="96" applyNumberFormat="1" applyFont="1" applyFill="1" applyBorder="1" applyAlignment="1" applyProtection="1">
      <alignment horizontal="center" vertical="center" wrapText="1"/>
      <protection locked="0"/>
    </xf>
    <xf numFmtId="0" fontId="62" fillId="36" borderId="39" xfId="0" applyFont="1" applyFill="1" applyBorder="1" applyAlignment="1" applyProtection="1">
      <alignment horizontal="center" vertical="top"/>
      <protection locked="0"/>
    </xf>
    <xf numFmtId="0" fontId="64" fillId="36" borderId="0" xfId="0" applyFont="1" applyFill="1" applyAlignment="1">
      <alignment horizontal="center" vertical="center"/>
    </xf>
    <xf numFmtId="0" fontId="64" fillId="36" borderId="0" xfId="0" applyFont="1" applyFill="1"/>
    <xf numFmtId="16" fontId="58" fillId="35" borderId="26" xfId="0" applyNumberFormat="1" applyFont="1" applyFill="1" applyBorder="1" applyAlignment="1" applyProtection="1">
      <alignment horizontal="center" vertical="center" wrapText="1"/>
      <protection locked="0"/>
    </xf>
    <xf numFmtId="1" fontId="60" fillId="35" borderId="26" xfId="96" applyNumberFormat="1" applyFont="1" applyFill="1" applyBorder="1" applyAlignment="1" applyProtection="1">
      <alignment horizontal="center" vertical="center" wrapText="1"/>
      <protection locked="0"/>
    </xf>
    <xf numFmtId="0" fontId="58" fillId="36" borderId="26" xfId="0" applyFont="1" applyFill="1" applyBorder="1" applyAlignment="1" applyProtection="1">
      <alignment horizontal="center" vertical="center" wrapText="1"/>
      <protection locked="0"/>
    </xf>
    <xf numFmtId="1" fontId="60" fillId="35" borderId="40" xfId="96" applyNumberFormat="1" applyFont="1" applyFill="1" applyBorder="1" applyAlignment="1" applyProtection="1">
      <alignment horizontal="center" vertical="center" wrapText="1"/>
      <protection locked="0"/>
    </xf>
    <xf numFmtId="188" fontId="62" fillId="36" borderId="39" xfId="140" applyNumberFormat="1" applyFont="1" applyFill="1" applyBorder="1" applyAlignment="1">
      <alignment horizontal="center" vertical="center"/>
    </xf>
    <xf numFmtId="189" fontId="59" fillId="36" borderId="14" xfId="140" applyNumberFormat="1" applyFont="1" applyFill="1" applyBorder="1" applyAlignment="1" applyProtection="1">
      <alignment horizontal="center" vertical="center" wrapText="1"/>
      <protection hidden="1"/>
    </xf>
    <xf numFmtId="189" fontId="59" fillId="36" borderId="40" xfId="140" applyNumberFormat="1" applyFont="1" applyFill="1" applyBorder="1" applyAlignment="1" applyProtection="1">
      <alignment horizontal="center" vertical="center" wrapText="1"/>
      <protection hidden="1"/>
    </xf>
    <xf numFmtId="1" fontId="60" fillId="35" borderId="15" xfId="96" applyNumberFormat="1" applyFont="1" applyFill="1" applyBorder="1" applyAlignment="1" applyProtection="1">
      <alignment horizontal="center" vertical="center" wrapText="1"/>
      <protection locked="0"/>
    </xf>
    <xf numFmtId="1" fontId="60" fillId="35" borderId="14" xfId="96" applyNumberFormat="1" applyFont="1" applyFill="1" applyBorder="1" applyAlignment="1" applyProtection="1">
      <alignment horizontal="center" vertical="center" wrapText="1"/>
      <protection locked="0"/>
    </xf>
    <xf numFmtId="14" fontId="58" fillId="35" borderId="14" xfId="0" applyNumberFormat="1" applyFont="1" applyFill="1" applyBorder="1" applyAlignment="1" applyProtection="1">
      <alignment horizontal="center" vertical="center"/>
      <protection locked="0"/>
    </xf>
    <xf numFmtId="0" fontId="58" fillId="35" borderId="41" xfId="0" applyFont="1" applyFill="1" applyBorder="1" applyAlignment="1" applyProtection="1">
      <alignment horizontal="center" vertical="center" wrapText="1"/>
      <protection locked="0"/>
    </xf>
    <xf numFmtId="178" fontId="62" fillId="35" borderId="39" xfId="0" applyNumberFormat="1" applyFont="1" applyFill="1" applyBorder="1" applyAlignment="1" applyProtection="1">
      <alignment horizontal="center" vertical="center" wrapText="1" shrinkToFit="1"/>
    </xf>
    <xf numFmtId="0" fontId="58" fillId="35" borderId="15" xfId="0" applyFont="1" applyFill="1" applyBorder="1" applyAlignment="1">
      <alignment horizontal="center" vertical="center" wrapText="1"/>
    </xf>
    <xf numFmtId="1" fontId="61" fillId="36" borderId="39" xfId="96" applyNumberFormat="1" applyFont="1" applyFill="1" applyBorder="1" applyAlignment="1" applyProtection="1">
      <alignment horizontal="center" vertical="center" wrapText="1"/>
      <protection locked="0"/>
    </xf>
    <xf numFmtId="0" fontId="58" fillId="35" borderId="26" xfId="0" applyFont="1" applyFill="1" applyBorder="1" applyAlignment="1">
      <alignment horizontal="center"/>
    </xf>
    <xf numFmtId="181" fontId="58" fillId="36" borderId="15" xfId="0" applyNumberFormat="1" applyFont="1" applyFill="1" applyBorder="1" applyAlignment="1" applyProtection="1">
      <alignment horizontal="center" vertical="center" wrapText="1"/>
      <protection locked="0"/>
    </xf>
    <xf numFmtId="0" fontId="58" fillId="35" borderId="0" xfId="0" applyFont="1" applyFill="1" applyAlignment="1">
      <alignment horizontal="center"/>
    </xf>
    <xf numFmtId="0" fontId="35" fillId="36" borderId="12" xfId="0" applyFont="1" applyFill="1" applyBorder="1" applyAlignment="1" applyProtection="1">
      <alignment horizontal="center" vertical="center" wrapText="1"/>
      <protection hidden="1"/>
    </xf>
    <xf numFmtId="49" fontId="35" fillId="36" borderId="39" xfId="0" applyNumberFormat="1" applyFont="1" applyFill="1" applyBorder="1" applyAlignment="1" applyProtection="1">
      <alignment horizontal="center" vertical="center" wrapText="1"/>
      <protection hidden="1"/>
    </xf>
    <xf numFmtId="4" fontId="35" fillId="36" borderId="39" xfId="0" applyNumberFormat="1" applyFont="1" applyFill="1" applyBorder="1" applyAlignment="1" applyProtection="1">
      <alignment horizontal="center" vertical="center" wrapText="1"/>
      <protection locked="0"/>
    </xf>
    <xf numFmtId="49" fontId="35" fillId="36" borderId="0" xfId="0" applyNumberFormat="1" applyFont="1" applyFill="1" applyAlignment="1" applyProtection="1">
      <alignment horizontal="center" vertical="center" wrapText="1"/>
      <protection locked="0"/>
    </xf>
    <xf numFmtId="49" fontId="3" fillId="35" borderId="12" xfId="0" applyNumberFormat="1" applyFont="1" applyFill="1" applyBorder="1" applyAlignment="1" applyProtection="1">
      <alignment horizontal="center" vertical="center" wrapText="1"/>
      <protection locked="0"/>
    </xf>
    <xf numFmtId="1" fontId="65" fillId="36" borderId="26" xfId="96" applyNumberFormat="1" applyFont="1" applyFill="1" applyBorder="1" applyAlignment="1" applyProtection="1">
      <alignment horizontal="center" vertical="center" wrapText="1"/>
      <protection locked="0"/>
    </xf>
    <xf numFmtId="0" fontId="66" fillId="36" borderId="26" xfId="0" applyFont="1" applyFill="1" applyBorder="1" applyAlignment="1" applyProtection="1">
      <alignment horizontal="center" vertical="center" wrapText="1"/>
      <protection locked="0"/>
    </xf>
    <xf numFmtId="0" fontId="65" fillId="36" borderId="26" xfId="0" applyFont="1" applyFill="1" applyBorder="1" applyAlignment="1">
      <alignment horizontal="center" vertical="center" wrapText="1"/>
    </xf>
    <xf numFmtId="49" fontId="65" fillId="36" borderId="26" xfId="0" applyNumberFormat="1" applyFont="1" applyFill="1" applyBorder="1" applyAlignment="1">
      <alignment horizontal="center" vertical="center" wrapText="1"/>
    </xf>
    <xf numFmtId="0" fontId="65" fillId="36" borderId="26" xfId="0" applyFont="1" applyFill="1" applyBorder="1" applyAlignment="1" applyProtection="1">
      <alignment horizontal="center" vertical="center" wrapText="1"/>
      <protection locked="0"/>
    </xf>
    <xf numFmtId="49" fontId="65" fillId="36" borderId="26" xfId="96" applyNumberFormat="1" applyFont="1" applyFill="1" applyBorder="1" applyAlignment="1" applyProtection="1">
      <alignment horizontal="center" vertical="center" wrapText="1"/>
      <protection locked="0"/>
    </xf>
    <xf numFmtId="172" fontId="65" fillId="36" borderId="26" xfId="96" applyNumberFormat="1" applyFont="1" applyFill="1" applyBorder="1" applyAlignment="1" applyProtection="1">
      <alignment horizontal="center" vertical="center" wrapText="1"/>
      <protection locked="0"/>
    </xf>
    <xf numFmtId="183" fontId="65" fillId="36" borderId="26" xfId="96" applyNumberFormat="1" applyFont="1" applyFill="1" applyBorder="1" applyAlignment="1" applyProtection="1">
      <alignment horizontal="center" vertical="center" wrapText="1"/>
      <protection locked="0"/>
    </xf>
    <xf numFmtId="14" fontId="65" fillId="36" borderId="26" xfId="96" applyNumberFormat="1" applyFont="1" applyFill="1" applyBorder="1" applyAlignment="1" applyProtection="1">
      <alignment horizontal="center" vertical="center" wrapText="1"/>
      <protection locked="0"/>
    </xf>
    <xf numFmtId="14" fontId="65" fillId="36" borderId="27" xfId="0" applyNumberFormat="1" applyFont="1" applyFill="1" applyBorder="1" applyAlignment="1" applyProtection="1">
      <alignment horizontal="center" vertical="center" wrapText="1"/>
      <protection locked="0"/>
    </xf>
    <xf numFmtId="1" fontId="65" fillId="36" borderId="39" xfId="96" applyNumberFormat="1" applyFont="1" applyFill="1" applyBorder="1" applyAlignment="1" applyProtection="1">
      <alignment horizontal="center" vertical="center" wrapText="1"/>
      <protection locked="0"/>
    </xf>
    <xf numFmtId="0" fontId="66" fillId="36" borderId="39" xfId="0" applyFont="1" applyFill="1" applyBorder="1" applyAlignment="1">
      <alignment horizontal="center" vertical="center" wrapText="1"/>
    </xf>
    <xf numFmtId="1" fontId="65" fillId="36" borderId="38" xfId="96" applyNumberFormat="1" applyFont="1" applyFill="1" applyBorder="1" applyAlignment="1" applyProtection="1">
      <alignment horizontal="center" vertical="center" wrapText="1"/>
      <protection locked="0"/>
    </xf>
    <xf numFmtId="14" fontId="65" fillId="36" borderId="26" xfId="0" applyNumberFormat="1" applyFont="1" applyFill="1" applyBorder="1" applyAlignment="1" applyProtection="1">
      <alignment horizontal="center" vertical="center" wrapText="1"/>
      <protection locked="0"/>
    </xf>
    <xf numFmtId="178" fontId="65" fillId="36" borderId="26" xfId="0" applyNumberFormat="1" applyFont="1" applyFill="1" applyBorder="1" applyAlignment="1" applyProtection="1">
      <alignment horizontal="center" vertical="center" wrapText="1" shrinkToFit="1"/>
    </xf>
    <xf numFmtId="4" fontId="65" fillId="36" borderId="26" xfId="140" applyNumberFormat="1" applyFont="1" applyFill="1" applyBorder="1" applyAlignment="1" applyProtection="1">
      <alignment horizontal="center" vertical="center" wrapText="1"/>
      <protection locked="0"/>
    </xf>
    <xf numFmtId="168" fontId="65" fillId="36" borderId="26" xfId="140" applyNumberFormat="1" applyFont="1" applyFill="1" applyBorder="1" applyAlignment="1" applyProtection="1">
      <alignment horizontal="center" vertical="center" wrapText="1"/>
      <protection locked="0"/>
    </xf>
    <xf numFmtId="179" fontId="65" fillId="36" borderId="26" xfId="0" applyNumberFormat="1" applyFont="1" applyFill="1" applyBorder="1" applyAlignment="1" applyProtection="1">
      <alignment horizontal="center" vertical="center" wrapText="1"/>
      <protection locked="0"/>
    </xf>
    <xf numFmtId="49" fontId="66" fillId="36" borderId="0" xfId="0" applyNumberFormat="1" applyFont="1" applyFill="1" applyAlignment="1">
      <alignment horizontal="center" vertical="center" wrapText="1"/>
    </xf>
    <xf numFmtId="0" fontId="66" fillId="36" borderId="0" xfId="0" applyFont="1" applyFill="1" applyAlignment="1">
      <alignment horizontal="center" vertical="center" wrapText="1"/>
    </xf>
    <xf numFmtId="172" fontId="3" fillId="35" borderId="39" xfId="96" applyNumberFormat="1" applyFont="1" applyFill="1" applyBorder="1" applyAlignment="1" applyProtection="1">
      <alignment horizontal="center" vertical="center" wrapText="1"/>
      <protection locked="0"/>
    </xf>
    <xf numFmtId="0" fontId="3" fillId="35" borderId="39" xfId="70" applyFont="1" applyFill="1" applyBorder="1" applyAlignment="1">
      <alignment horizontal="center" vertical="center" wrapText="1"/>
    </xf>
    <xf numFmtId="181" fontId="3" fillId="35" borderId="39" xfId="96" applyNumberFormat="1" applyFont="1" applyFill="1" applyBorder="1" applyAlignment="1" applyProtection="1">
      <alignment horizontal="center" vertical="center" wrapText="1"/>
      <protection locked="0"/>
    </xf>
    <xf numFmtId="16" fontId="35" fillId="42" borderId="39" xfId="0" applyNumberFormat="1" applyFont="1" applyFill="1" applyBorder="1" applyAlignment="1" applyProtection="1">
      <alignment horizontal="center" vertical="center" wrapText="1"/>
      <protection locked="0"/>
    </xf>
    <xf numFmtId="0" fontId="30" fillId="36" borderId="0" xfId="0" applyFont="1" applyFill="1" applyAlignment="1" applyProtection="1">
      <alignment horizontal="center" vertical="center" wrapText="1"/>
    </xf>
    <xf numFmtId="49" fontId="46" fillId="36" borderId="39" xfId="0" applyNumberFormat="1" applyFont="1" applyFill="1" applyBorder="1" applyAlignment="1" applyProtection="1">
      <alignment horizontal="center" vertical="center" wrapText="1"/>
      <protection locked="0"/>
    </xf>
    <xf numFmtId="49" fontId="46" fillId="36" borderId="0" xfId="0" applyNumberFormat="1" applyFont="1" applyFill="1" applyAlignment="1" applyProtection="1">
      <alignment horizontal="center" vertical="center" wrapText="1"/>
      <protection locked="0"/>
    </xf>
    <xf numFmtId="49" fontId="33" fillId="36" borderId="0" xfId="0" applyNumberFormat="1" applyFont="1" applyFill="1" applyAlignment="1" applyProtection="1">
      <alignment horizontal="center" vertical="center" wrapText="1"/>
      <protection locked="0"/>
    </xf>
    <xf numFmtId="1" fontId="33" fillId="38" borderId="39" xfId="96" applyNumberFormat="1" applyFont="1" applyFill="1" applyBorder="1" applyAlignment="1" applyProtection="1">
      <alignment horizontal="center" vertical="center" wrapText="1"/>
      <protection locked="0"/>
    </xf>
    <xf numFmtId="1" fontId="33" fillId="38" borderId="0" xfId="96" applyNumberFormat="1" applyFont="1" applyFill="1" applyAlignment="1" applyProtection="1">
      <alignment horizontal="center" vertical="center" wrapText="1"/>
      <protection locked="0"/>
    </xf>
    <xf numFmtId="0" fontId="46" fillId="35" borderId="39" xfId="0" applyFont="1" applyFill="1" applyBorder="1" applyAlignment="1" applyProtection="1">
      <alignment horizontal="center" vertical="center" wrapText="1"/>
    </xf>
    <xf numFmtId="172" fontId="35" fillId="38" borderId="0" xfId="0" applyNumberFormat="1" applyFont="1" applyFill="1" applyAlignment="1" applyProtection="1">
      <alignment horizontal="center" vertical="center" wrapText="1"/>
      <protection hidden="1"/>
    </xf>
    <xf numFmtId="172" fontId="35" fillId="38" borderId="39" xfId="0" applyNumberFormat="1" applyFont="1" applyFill="1" applyBorder="1" applyAlignment="1" applyProtection="1">
      <alignment horizontal="center" vertical="center" wrapText="1"/>
      <protection hidden="1"/>
    </xf>
    <xf numFmtId="184" fontId="35" fillId="35" borderId="39" xfId="0" applyNumberFormat="1" applyFont="1" applyFill="1" applyBorder="1" applyAlignment="1" applyProtection="1">
      <alignment horizontal="center" vertical="center" wrapText="1"/>
      <protection hidden="1"/>
    </xf>
    <xf numFmtId="0" fontId="35" fillId="38" borderId="0" xfId="0" applyFont="1" applyFill="1" applyAlignment="1" applyProtection="1">
      <alignment horizontal="center" vertical="center" wrapText="1"/>
      <protection locked="0"/>
    </xf>
    <xf numFmtId="14" fontId="35" fillId="38" borderId="39" xfId="0" applyNumberFormat="1" applyFont="1" applyFill="1" applyBorder="1" applyAlignment="1" applyProtection="1">
      <alignment horizontal="center" vertical="center" wrapText="1"/>
      <protection locked="0"/>
    </xf>
    <xf numFmtId="0" fontId="35" fillId="42" borderId="39" xfId="0" applyFont="1" applyFill="1" applyBorder="1" applyAlignment="1" applyProtection="1">
      <alignment horizontal="center" vertical="center" wrapText="1"/>
      <protection locked="0"/>
    </xf>
    <xf numFmtId="0" fontId="33" fillId="38" borderId="0" xfId="96" applyFont="1" applyFill="1" applyAlignment="1" applyProtection="1">
      <alignment horizontal="center" vertical="center" wrapText="1"/>
      <protection locked="0"/>
    </xf>
    <xf numFmtId="14" fontId="35" fillId="42" borderId="39" xfId="0" applyNumberFormat="1" applyFont="1" applyFill="1" applyBorder="1" applyAlignment="1" applyProtection="1">
      <alignment horizontal="center" vertical="center" wrapText="1"/>
      <protection locked="0"/>
    </xf>
    <xf numFmtId="0" fontId="46" fillId="35" borderId="44" xfId="0" applyFont="1" applyFill="1" applyBorder="1" applyAlignment="1">
      <alignment horizontal="center" vertical="center" wrapText="1"/>
    </xf>
    <xf numFmtId="0" fontId="57" fillId="35" borderId="39" xfId="0" applyFont="1" applyFill="1" applyBorder="1" applyAlignment="1" applyProtection="1">
      <alignment vertical="top" wrapText="1"/>
      <protection locked="0"/>
    </xf>
    <xf numFmtId="0" fontId="35" fillId="35" borderId="39" xfId="0" applyFont="1" applyFill="1" applyBorder="1" applyAlignment="1" applyProtection="1">
      <alignment horizontal="left" vertical="top" wrapText="1"/>
      <protection locked="0"/>
    </xf>
    <xf numFmtId="0" fontId="35" fillId="35" borderId="39" xfId="0" applyFont="1" applyFill="1" applyBorder="1" applyAlignment="1" applyProtection="1">
      <alignment vertical="top" wrapText="1"/>
      <protection locked="0"/>
    </xf>
    <xf numFmtId="0" fontId="35" fillId="35" borderId="39" xfId="0" applyFont="1" applyFill="1" applyBorder="1" applyAlignment="1" applyProtection="1">
      <alignment horizontal="center" vertical="top" wrapText="1"/>
      <protection locked="0"/>
    </xf>
    <xf numFmtId="0" fontId="35" fillId="35" borderId="39" xfId="0" applyFont="1" applyFill="1" applyBorder="1" applyAlignment="1">
      <alignment horizontal="left" vertical="top" wrapText="1"/>
    </xf>
    <xf numFmtId="49" fontId="3" fillId="35" borderId="39" xfId="0" applyNumberFormat="1" applyFont="1" applyFill="1" applyBorder="1" applyAlignment="1">
      <alignment horizontal="center" vertical="center" wrapText="1"/>
    </xf>
    <xf numFmtId="14" fontId="3" fillId="35" borderId="39" xfId="0" applyNumberFormat="1" applyFont="1" applyFill="1" applyBorder="1" applyAlignment="1">
      <alignment horizontal="center" vertical="center" wrapText="1"/>
    </xf>
    <xf numFmtId="14" fontId="35" fillId="35" borderId="39" xfId="0" applyNumberFormat="1" applyFont="1" applyFill="1" applyBorder="1" applyAlignment="1" applyProtection="1">
      <alignment horizontal="center" vertical="top" wrapText="1"/>
      <protection locked="0"/>
    </xf>
    <xf numFmtId="174" fontId="35" fillId="35" borderId="39" xfId="0" applyNumberFormat="1" applyFont="1" applyFill="1" applyBorder="1" applyAlignment="1" applyProtection="1">
      <alignment horizontal="center" vertical="top" wrapText="1"/>
      <protection locked="0"/>
    </xf>
    <xf numFmtId="4" fontId="35" fillId="35" borderId="39" xfId="0" applyNumberFormat="1" applyFont="1" applyFill="1" applyBorder="1" applyAlignment="1" applyProtection="1">
      <alignment horizontal="center" vertical="top" wrapText="1"/>
      <protection locked="0"/>
    </xf>
    <xf numFmtId="0" fontId="57" fillId="35" borderId="0" xfId="0" applyFont="1" applyFill="1" applyAlignment="1" applyProtection="1">
      <alignment vertical="top" wrapText="1"/>
      <protection locked="0"/>
    </xf>
    <xf numFmtId="0" fontId="35" fillId="35" borderId="12" xfId="0" applyFont="1" applyFill="1" applyBorder="1" applyAlignment="1">
      <alignment horizontal="center" vertical="center" wrapText="1" shrinkToFit="1"/>
    </xf>
    <xf numFmtId="172" fontId="35" fillId="35" borderId="12" xfId="0" applyNumberFormat="1" applyFont="1" applyFill="1" applyBorder="1" applyAlignment="1">
      <alignment horizontal="center" vertical="center"/>
    </xf>
    <xf numFmtId="14" fontId="35" fillId="35" borderId="12" xfId="0" applyNumberFormat="1" applyFont="1" applyFill="1" applyBorder="1" applyAlignment="1" applyProtection="1">
      <alignment horizontal="center" vertical="center"/>
      <protection locked="0"/>
    </xf>
    <xf numFmtId="14" fontId="35" fillId="35" borderId="12" xfId="0" applyNumberFormat="1" applyFont="1" applyFill="1" applyBorder="1" applyAlignment="1">
      <alignment horizontal="center" vertical="center"/>
    </xf>
    <xf numFmtId="0" fontId="3" fillId="39" borderId="24" xfId="0" applyFont="1" applyFill="1" applyBorder="1" applyAlignment="1">
      <alignment horizontal="center" vertical="center" wrapText="1"/>
    </xf>
    <xf numFmtId="0" fontId="30" fillId="35" borderId="12" xfId="0" applyFont="1" applyFill="1" applyBorder="1" applyAlignment="1">
      <alignment horizontal="center" vertical="center"/>
    </xf>
    <xf numFmtId="0" fontId="30" fillId="35" borderId="12" xfId="0" applyFont="1" applyFill="1" applyBorder="1" applyAlignment="1">
      <alignment horizontal="center" vertical="center" wrapText="1" shrinkToFit="1"/>
    </xf>
    <xf numFmtId="172" fontId="30" fillId="35" borderId="12" xfId="0" applyNumberFormat="1" applyFont="1" applyFill="1" applyBorder="1" applyAlignment="1">
      <alignment horizontal="center" vertical="center"/>
    </xf>
    <xf numFmtId="14" fontId="30" fillId="35" borderId="12" xfId="0" applyNumberFormat="1" applyFont="1" applyFill="1" applyBorder="1" applyAlignment="1">
      <alignment horizontal="center" vertical="center"/>
    </xf>
    <xf numFmtId="0" fontId="3" fillId="39" borderId="12" xfId="0" applyFont="1" applyFill="1" applyBorder="1" applyAlignment="1">
      <alignment horizontal="center" vertical="center" wrapText="1"/>
    </xf>
    <xf numFmtId="0" fontId="3" fillId="40" borderId="12" xfId="0" applyFont="1" applyFill="1" applyBorder="1" applyAlignment="1">
      <alignment horizontal="center" vertical="center" wrapText="1"/>
    </xf>
    <xf numFmtId="0" fontId="30" fillId="35" borderId="12" xfId="0" applyFont="1" applyFill="1" applyBorder="1" applyAlignment="1">
      <alignment horizontal="center" vertical="center" wrapText="1"/>
    </xf>
    <xf numFmtId="172" fontId="30" fillId="35" borderId="26" xfId="0" applyNumberFormat="1" applyFont="1" applyFill="1" applyBorder="1" applyAlignment="1" applyProtection="1">
      <alignment horizontal="center" vertical="center" wrapText="1"/>
    </xf>
    <xf numFmtId="172" fontId="30" fillId="35" borderId="18" xfId="0" applyNumberFormat="1" applyFont="1" applyFill="1" applyBorder="1" applyAlignment="1" applyProtection="1">
      <alignment vertical="center" wrapText="1"/>
      <protection hidden="1"/>
    </xf>
    <xf numFmtId="172" fontId="30" fillId="35" borderId="13" xfId="0" applyNumberFormat="1" applyFont="1" applyFill="1" applyBorder="1" applyAlignment="1" applyProtection="1">
      <alignment vertical="center" wrapText="1"/>
      <protection hidden="1"/>
    </xf>
    <xf numFmtId="178" fontId="3" fillId="35" borderId="12" xfId="0" applyNumberFormat="1" applyFont="1" applyFill="1" applyBorder="1" applyAlignment="1" applyProtection="1">
      <alignment horizontal="left" vertical="center" wrapText="1" shrinkToFit="1"/>
    </xf>
    <xf numFmtId="0" fontId="35" fillId="36" borderId="26" xfId="0" applyFont="1" applyFill="1" applyBorder="1" applyAlignment="1" applyProtection="1">
      <alignment horizontal="center" vertical="center" wrapText="1" shrinkToFit="1"/>
    </xf>
    <xf numFmtId="4" fontId="3" fillId="35" borderId="12" xfId="0" applyNumberFormat="1" applyFont="1" applyFill="1" applyBorder="1" applyAlignment="1">
      <alignment horizontal="center" vertical="center" wrapText="1"/>
    </xf>
    <xf numFmtId="4" fontId="3" fillId="35" borderId="12" xfId="0" applyNumberFormat="1" applyFont="1" applyFill="1" applyBorder="1" applyAlignment="1" applyProtection="1">
      <alignment horizontal="center" vertical="center" wrapText="1"/>
    </xf>
    <xf numFmtId="4" fontId="30" fillId="38" borderId="27" xfId="0" applyNumberFormat="1" applyFont="1" applyFill="1" applyBorder="1" applyAlignment="1" applyProtection="1">
      <alignment horizontal="center" vertical="center" wrapText="1"/>
    </xf>
    <xf numFmtId="172" fontId="30" fillId="35" borderId="32" xfId="0" applyNumberFormat="1" applyFont="1" applyFill="1" applyBorder="1" applyAlignment="1" applyProtection="1">
      <alignment horizontal="center" vertical="center" wrapText="1"/>
    </xf>
    <xf numFmtId="0" fontId="3" fillId="35" borderId="25" xfId="0" applyFont="1" applyFill="1" applyBorder="1" applyAlignment="1">
      <alignment horizontal="left" vertical="center" wrapText="1"/>
    </xf>
    <xf numFmtId="0" fontId="35" fillId="36" borderId="26" xfId="0" applyFont="1" applyFill="1" applyBorder="1" applyAlignment="1">
      <alignment horizontal="center" vertical="center" wrapText="1" shrinkToFit="1"/>
    </xf>
    <xf numFmtId="4" fontId="30" fillId="38" borderId="27" xfId="0" applyNumberFormat="1" applyFont="1" applyFill="1" applyBorder="1" applyAlignment="1">
      <alignment horizontal="center" vertical="center" wrapText="1"/>
    </xf>
    <xf numFmtId="172" fontId="30" fillId="35" borderId="15" xfId="0" applyNumberFormat="1" applyFont="1" applyFill="1" applyBorder="1" applyAlignment="1" applyProtection="1">
      <alignment horizontal="center" vertical="center" wrapText="1"/>
    </xf>
    <xf numFmtId="0" fontId="3" fillId="35" borderId="12" xfId="0" applyFont="1" applyFill="1" applyBorder="1" applyAlignment="1">
      <alignment horizontal="left" vertical="center" wrapText="1"/>
    </xf>
    <xf numFmtId="0" fontId="3" fillId="36" borderId="12" xfId="0" applyFont="1" applyFill="1" applyBorder="1" applyAlignment="1">
      <alignment horizontal="center" vertical="center" wrapText="1" shrinkToFit="1"/>
    </xf>
    <xf numFmtId="172" fontId="35" fillId="36" borderId="19" xfId="0" applyNumberFormat="1" applyFont="1" applyFill="1" applyBorder="1" applyAlignment="1" applyProtection="1">
      <alignment horizontal="center" vertical="center" wrapText="1"/>
      <protection locked="0"/>
    </xf>
    <xf numFmtId="172" fontId="30" fillId="35" borderId="26" xfId="0" applyNumberFormat="1" applyFont="1" applyFill="1" applyBorder="1" applyAlignment="1" applyProtection="1">
      <alignment vertical="center" wrapText="1"/>
      <protection hidden="1"/>
    </xf>
    <xf numFmtId="0" fontId="0" fillId="35" borderId="15" xfId="0" applyFill="1" applyBorder="1"/>
    <xf numFmtId="0" fontId="0" fillId="35" borderId="12" xfId="0" applyFill="1" applyBorder="1"/>
    <xf numFmtId="168" fontId="3" fillId="36" borderId="12" xfId="0" applyNumberFormat="1" applyFont="1" applyFill="1" applyBorder="1" applyAlignment="1" applyProtection="1">
      <alignment horizontal="center" vertical="center"/>
      <protection locked="0"/>
    </xf>
    <xf numFmtId="0" fontId="35" fillId="38" borderId="22" xfId="0" applyFont="1" applyFill="1" applyBorder="1" applyAlignment="1" applyProtection="1">
      <alignment horizontal="center" vertical="center" wrapText="1"/>
      <protection locked="0"/>
    </xf>
    <xf numFmtId="0" fontId="35" fillId="36" borderId="13" xfId="0" applyFont="1" applyFill="1" applyBorder="1" applyAlignment="1" applyProtection="1">
      <alignment horizontal="center" vertical="center" wrapText="1"/>
      <protection locked="0"/>
    </xf>
    <xf numFmtId="0" fontId="3" fillId="36" borderId="13" xfId="0" applyFont="1" applyFill="1" applyBorder="1" applyAlignment="1" applyProtection="1">
      <alignment horizontal="center" vertical="center" wrapText="1"/>
      <protection locked="0"/>
    </xf>
    <xf numFmtId="0" fontId="30" fillId="35" borderId="13" xfId="0" applyFont="1" applyFill="1" applyBorder="1" applyAlignment="1" applyProtection="1">
      <alignment horizontal="center" vertical="center" wrapText="1"/>
      <protection locked="0"/>
    </xf>
    <xf numFmtId="0" fontId="30" fillId="35" borderId="20" xfId="0" applyFont="1" applyFill="1" applyBorder="1" applyAlignment="1" applyProtection="1">
      <alignment horizontal="center" vertical="center" wrapText="1"/>
      <protection locked="0"/>
    </xf>
    <xf numFmtId="0" fontId="30" fillId="35" borderId="25" xfId="0" applyFont="1" applyFill="1" applyBorder="1" applyAlignment="1" applyProtection="1">
      <alignment horizontal="center" vertical="center" wrapText="1"/>
      <protection locked="0"/>
    </xf>
    <xf numFmtId="49" fontId="30" fillId="35" borderId="13" xfId="0" applyNumberFormat="1" applyFont="1" applyFill="1" applyBorder="1" applyAlignment="1" applyProtection="1">
      <alignment horizontal="center" vertical="center" wrapText="1"/>
      <protection locked="0"/>
    </xf>
    <xf numFmtId="49" fontId="30" fillId="35" borderId="20" xfId="0" applyNumberFormat="1" applyFont="1" applyFill="1" applyBorder="1" applyAlignment="1" applyProtection="1">
      <alignment horizontal="center" vertical="center" wrapText="1"/>
      <protection locked="0"/>
    </xf>
    <xf numFmtId="49" fontId="30" fillId="35" borderId="25" xfId="0" applyNumberFormat="1" applyFont="1" applyFill="1" applyBorder="1" applyAlignment="1" applyProtection="1">
      <alignment horizontal="center" vertical="center" wrapText="1"/>
      <protection locked="0"/>
    </xf>
    <xf numFmtId="0" fontId="30" fillId="35" borderId="13" xfId="0" applyFont="1" applyFill="1" applyBorder="1" applyAlignment="1" applyProtection="1">
      <alignment horizontal="center" vertical="center" wrapText="1"/>
      <protection hidden="1"/>
    </xf>
    <xf numFmtId="0" fontId="30" fillId="35" borderId="20" xfId="0" applyFont="1" applyFill="1" applyBorder="1" applyAlignment="1" applyProtection="1">
      <alignment horizontal="center" vertical="center" wrapText="1"/>
      <protection hidden="1"/>
    </xf>
    <xf numFmtId="0" fontId="30" fillId="35" borderId="25" xfId="0" applyFont="1" applyFill="1" applyBorder="1" applyAlignment="1" applyProtection="1">
      <alignment horizontal="center" vertical="center" wrapText="1"/>
      <protection hidden="1"/>
    </xf>
    <xf numFmtId="14" fontId="30" fillId="35" borderId="13" xfId="0" applyNumberFormat="1" applyFont="1" applyFill="1" applyBorder="1" applyAlignment="1" applyProtection="1">
      <alignment horizontal="center" vertical="center" wrapText="1"/>
      <protection locked="0"/>
    </xf>
    <xf numFmtId="14" fontId="30" fillId="35" borderId="20" xfId="0" applyNumberFormat="1" applyFont="1" applyFill="1" applyBorder="1" applyAlignment="1" applyProtection="1">
      <alignment horizontal="center" vertical="center" wrapText="1"/>
      <protection locked="0"/>
    </xf>
    <xf numFmtId="14" fontId="30" fillId="35" borderId="25" xfId="0" applyNumberFormat="1" applyFont="1" applyFill="1" applyBorder="1" applyAlignment="1" applyProtection="1">
      <alignment horizontal="center" vertical="center" wrapText="1"/>
      <protection locked="0"/>
    </xf>
    <xf numFmtId="14" fontId="30" fillId="35" borderId="13" xfId="0" applyNumberFormat="1" applyFont="1" applyFill="1" applyBorder="1" applyAlignment="1" applyProtection="1">
      <alignment horizontal="center" vertical="center"/>
      <protection locked="0"/>
    </xf>
    <xf numFmtId="14" fontId="30" fillId="35" borderId="20" xfId="0" applyNumberFormat="1" applyFont="1" applyFill="1" applyBorder="1" applyAlignment="1" applyProtection="1">
      <alignment horizontal="center" vertical="center"/>
      <protection locked="0"/>
    </xf>
    <xf numFmtId="14" fontId="30" fillId="35" borderId="25" xfId="0" applyNumberFormat="1" applyFont="1" applyFill="1" applyBorder="1" applyAlignment="1" applyProtection="1">
      <alignment horizontal="center" vertical="center"/>
      <protection locked="0"/>
    </xf>
    <xf numFmtId="0" fontId="0" fillId="35" borderId="18" xfId="0" applyFill="1" applyBorder="1" applyAlignment="1">
      <alignment horizontal="center"/>
    </xf>
    <xf numFmtId="0" fontId="0" fillId="35" borderId="9" xfId="0" applyFill="1" applyBorder="1" applyAlignment="1">
      <alignment horizontal="center"/>
    </xf>
    <xf numFmtId="0" fontId="0" fillId="35" borderId="24" xfId="0" applyFill="1" applyBorder="1" applyAlignment="1">
      <alignment horizontal="center"/>
    </xf>
    <xf numFmtId="0" fontId="0" fillId="35" borderId="17" xfId="0" applyFill="1" applyBorder="1" applyAlignment="1">
      <alignment horizontal="center"/>
    </xf>
    <xf numFmtId="0" fontId="0" fillId="35" borderId="0" xfId="0" applyFill="1" applyAlignment="1">
      <alignment horizontal="center"/>
    </xf>
    <xf numFmtId="0" fontId="0" fillId="35" borderId="23" xfId="0" applyFill="1" applyBorder="1" applyAlignment="1">
      <alignment horizontal="center"/>
    </xf>
    <xf numFmtId="0" fontId="30" fillId="35" borderId="16" xfId="0" applyFont="1" applyFill="1" applyBorder="1" applyAlignment="1" applyProtection="1">
      <alignment horizontal="center" vertical="center" wrapText="1"/>
      <protection locked="0"/>
    </xf>
    <xf numFmtId="0" fontId="30" fillId="35" borderId="21" xfId="0" applyFont="1" applyFill="1" applyBorder="1" applyAlignment="1" applyProtection="1">
      <alignment horizontal="center" vertical="center" wrapText="1"/>
      <protection locked="0"/>
    </xf>
    <xf numFmtId="0" fontId="30" fillId="35" borderId="22" xfId="0" applyFont="1" applyFill="1" applyBorder="1" applyAlignment="1" applyProtection="1">
      <alignment horizontal="center" vertical="center" wrapText="1"/>
      <protection locked="0"/>
    </xf>
    <xf numFmtId="0" fontId="30" fillId="35" borderId="32" xfId="0" applyFont="1" applyFill="1" applyBorder="1" applyAlignment="1" applyProtection="1">
      <alignment horizontal="center" vertical="center" wrapText="1"/>
      <protection locked="0"/>
    </xf>
    <xf numFmtId="0" fontId="30" fillId="35" borderId="45" xfId="0" applyFont="1" applyFill="1" applyBorder="1" applyAlignment="1" applyProtection="1">
      <alignment horizontal="center" vertical="center" wrapText="1"/>
      <protection locked="0"/>
    </xf>
    <xf numFmtId="0" fontId="30" fillId="35" borderId="43" xfId="0" applyFont="1" applyFill="1" applyBorder="1" applyAlignment="1" applyProtection="1">
      <alignment horizontal="center" vertical="center" wrapText="1"/>
      <protection locked="0"/>
    </xf>
    <xf numFmtId="184" fontId="30" fillId="35" borderId="13" xfId="0" applyNumberFormat="1" applyFont="1" applyFill="1" applyBorder="1" applyAlignment="1" applyProtection="1">
      <alignment horizontal="center" vertical="center" wrapText="1"/>
      <protection hidden="1"/>
    </xf>
    <xf numFmtId="184" fontId="30" fillId="35" borderId="20" xfId="0" applyNumberFormat="1" applyFont="1" applyFill="1" applyBorder="1" applyAlignment="1" applyProtection="1">
      <alignment horizontal="center" vertical="center" wrapText="1"/>
      <protection hidden="1"/>
    </xf>
    <xf numFmtId="0" fontId="30" fillId="36" borderId="13" xfId="0" applyFont="1" applyFill="1" applyBorder="1" applyAlignment="1">
      <alignment horizontal="center" vertical="center" wrapText="1"/>
    </xf>
    <xf numFmtId="0" fontId="30" fillId="36" borderId="20" xfId="0" applyFont="1" applyFill="1" applyBorder="1" applyAlignment="1">
      <alignment horizontal="center" vertical="center" wrapText="1"/>
    </xf>
    <xf numFmtId="0" fontId="30" fillId="36" borderId="25" xfId="0" applyFont="1" applyFill="1" applyBorder="1" applyAlignment="1">
      <alignment horizontal="center" vertical="center" wrapText="1"/>
    </xf>
    <xf numFmtId="14" fontId="30" fillId="36" borderId="13" xfId="0" applyNumberFormat="1" applyFont="1" applyFill="1" applyBorder="1" applyAlignment="1">
      <alignment horizontal="center" vertical="center" wrapText="1"/>
    </xf>
    <xf numFmtId="14" fontId="30" fillId="36" borderId="20" xfId="0" applyNumberFormat="1" applyFont="1" applyFill="1" applyBorder="1" applyAlignment="1">
      <alignment horizontal="center" vertical="center" wrapText="1"/>
    </xf>
    <xf numFmtId="14" fontId="30" fillId="36" borderId="25" xfId="0" applyNumberFormat="1" applyFont="1" applyFill="1" applyBorder="1" applyAlignment="1">
      <alignment horizontal="center" vertical="center" wrapText="1"/>
    </xf>
    <xf numFmtId="14" fontId="58" fillId="36" borderId="13" xfId="0" applyNumberFormat="1" applyFont="1" applyFill="1" applyBorder="1" applyAlignment="1" applyProtection="1">
      <alignment horizontal="center" vertical="center" wrapText="1"/>
      <protection locked="0"/>
    </xf>
    <xf numFmtId="14" fontId="58" fillId="36" borderId="25" xfId="0" applyNumberFormat="1" applyFont="1" applyFill="1" applyBorder="1" applyAlignment="1" applyProtection="1">
      <alignment horizontal="center" vertical="center" wrapText="1"/>
      <protection locked="0"/>
    </xf>
    <xf numFmtId="14" fontId="58" fillId="36" borderId="13" xfId="0" applyNumberFormat="1" applyFont="1" applyFill="1" applyBorder="1" applyAlignment="1">
      <alignment horizontal="center" vertical="center"/>
    </xf>
    <xf numFmtId="0" fontId="58" fillId="36" borderId="25" xfId="0" applyFont="1" applyFill="1" applyBorder="1" applyAlignment="1">
      <alignment horizontal="center" vertical="center"/>
    </xf>
    <xf numFmtId="0" fontId="58" fillId="36" borderId="13" xfId="0" applyFont="1" applyFill="1" applyBorder="1" applyAlignment="1" applyProtection="1">
      <alignment horizontal="center" vertical="center" wrapText="1"/>
      <protection locked="0"/>
    </xf>
    <xf numFmtId="0" fontId="58" fillId="36" borderId="25" xfId="0" applyFont="1" applyFill="1" applyBorder="1" applyAlignment="1" applyProtection="1">
      <alignment horizontal="center" vertical="center" wrapText="1"/>
      <protection locked="0"/>
    </xf>
    <xf numFmtId="0" fontId="58" fillId="36" borderId="13" xfId="0" applyFont="1" applyFill="1" applyBorder="1" applyAlignment="1">
      <alignment horizontal="center" vertical="center"/>
    </xf>
    <xf numFmtId="0" fontId="58" fillId="36" borderId="13" xfId="0" applyFont="1" applyFill="1" applyBorder="1" applyAlignment="1">
      <alignment horizontal="center" vertical="center" wrapText="1"/>
    </xf>
    <xf numFmtId="0" fontId="58" fillId="36" borderId="25" xfId="0" applyFont="1" applyFill="1" applyBorder="1" applyAlignment="1">
      <alignment horizontal="center" vertical="center" wrapText="1"/>
    </xf>
    <xf numFmtId="49" fontId="0" fillId="36" borderId="21" xfId="0" applyNumberFormat="1" applyFill="1" applyBorder="1" applyAlignment="1">
      <alignment horizontal="center"/>
    </xf>
    <xf numFmtId="172" fontId="58" fillId="36" borderId="13" xfId="0" applyNumberFormat="1" applyFont="1" applyFill="1" applyBorder="1" applyAlignment="1">
      <alignment horizontal="center" vertical="center"/>
    </xf>
    <xf numFmtId="172" fontId="58" fillId="36" borderId="25" xfId="0" applyNumberFormat="1" applyFont="1" applyFill="1" applyBorder="1" applyAlignment="1">
      <alignment horizontal="center" vertical="center"/>
    </xf>
    <xf numFmtId="0" fontId="30" fillId="36" borderId="13" xfId="0" applyFont="1" applyFill="1" applyBorder="1" applyAlignment="1" applyProtection="1">
      <alignment horizontal="center" vertical="center" wrapText="1"/>
      <protection locked="0"/>
    </xf>
    <xf numFmtId="14" fontId="58" fillId="36" borderId="13" xfId="0" applyNumberFormat="1" applyFont="1" applyFill="1" applyBorder="1" applyAlignment="1" applyProtection="1">
      <alignment horizontal="center" vertical="center"/>
      <protection locked="0"/>
    </xf>
    <xf numFmtId="14" fontId="58" fillId="36" borderId="25" xfId="0" applyNumberFormat="1" applyFont="1" applyFill="1" applyBorder="1" applyAlignment="1" applyProtection="1">
      <alignment horizontal="center" vertical="center"/>
      <protection locked="0"/>
    </xf>
    <xf numFmtId="0" fontId="58" fillId="36" borderId="16" xfId="0" applyFont="1" applyFill="1" applyBorder="1" applyAlignment="1" applyProtection="1">
      <alignment horizontal="center" vertical="center" wrapText="1"/>
      <protection locked="0"/>
    </xf>
    <xf numFmtId="0" fontId="58" fillId="36" borderId="22" xfId="0" applyFont="1" applyFill="1" applyBorder="1" applyAlignment="1" applyProtection="1">
      <alignment horizontal="center" vertical="center" wrapText="1"/>
      <protection locked="0"/>
    </xf>
    <xf numFmtId="172" fontId="0" fillId="35" borderId="32" xfId="0" applyNumberFormat="1" applyFill="1" applyBorder="1" applyAlignment="1">
      <alignment horizontal="center" vertical="center"/>
    </xf>
    <xf numFmtId="172" fontId="0" fillId="35" borderId="43" xfId="0" applyNumberFormat="1" applyFill="1" applyBorder="1" applyAlignment="1">
      <alignment horizontal="center" vertical="center"/>
    </xf>
    <xf numFmtId="172" fontId="58" fillId="36" borderId="32" xfId="0" applyNumberFormat="1" applyFont="1" applyFill="1" applyBorder="1" applyAlignment="1">
      <alignment horizontal="center" vertical="center"/>
    </xf>
    <xf numFmtId="172" fontId="58" fillId="36" borderId="43" xfId="0" applyNumberFormat="1" applyFont="1" applyFill="1" applyBorder="1" applyAlignment="1">
      <alignment horizontal="center" vertical="center"/>
    </xf>
    <xf numFmtId="172" fontId="58" fillId="36" borderId="18" xfId="0" applyNumberFormat="1" applyFont="1" applyFill="1" applyBorder="1" applyAlignment="1">
      <alignment horizontal="center" vertical="center"/>
    </xf>
    <xf numFmtId="172" fontId="58" fillId="36" borderId="24" xfId="0" applyNumberFormat="1" applyFont="1" applyFill="1" applyBorder="1" applyAlignment="1">
      <alignment horizontal="center" vertical="center"/>
    </xf>
    <xf numFmtId="0" fontId="58" fillId="36" borderId="39" xfId="0" applyFont="1" applyFill="1" applyBorder="1" applyAlignment="1">
      <alignment horizontal="center" vertical="center"/>
    </xf>
    <xf numFmtId="0" fontId="58" fillId="36" borderId="39" xfId="0" applyFont="1" applyFill="1" applyBorder="1" applyAlignment="1" applyProtection="1">
      <alignment horizontal="center" vertical="center" wrapText="1"/>
      <protection locked="0"/>
    </xf>
    <xf numFmtId="0" fontId="58" fillId="36" borderId="39" xfId="0" applyFont="1" applyFill="1" applyBorder="1" applyAlignment="1">
      <alignment horizontal="center" vertical="center" wrapText="1" shrinkToFit="1"/>
    </xf>
    <xf numFmtId="14" fontId="35" fillId="36" borderId="13" xfId="0" applyNumberFormat="1" applyFont="1" applyFill="1" applyBorder="1" applyAlignment="1" applyProtection="1">
      <alignment horizontal="center" vertical="center" wrapText="1"/>
      <protection locked="0"/>
    </xf>
    <xf numFmtId="14" fontId="35" fillId="36" borderId="20" xfId="0" applyNumberFormat="1" applyFont="1" applyFill="1" applyBorder="1" applyAlignment="1" applyProtection="1">
      <alignment horizontal="center" vertical="center" wrapText="1"/>
      <protection locked="0"/>
    </xf>
    <xf numFmtId="14" fontId="35" fillId="36" borderId="25" xfId="0" applyNumberFormat="1" applyFont="1" applyFill="1" applyBorder="1" applyAlignment="1" applyProtection="1">
      <alignment horizontal="center" vertical="center" wrapText="1"/>
      <protection locked="0"/>
    </xf>
    <xf numFmtId="0" fontId="3" fillId="36" borderId="13" xfId="0" applyFont="1" applyFill="1" applyBorder="1" applyAlignment="1" applyProtection="1">
      <alignment horizontal="center" vertical="center" wrapText="1"/>
      <protection locked="0"/>
    </xf>
    <xf numFmtId="0" fontId="3" fillId="36" borderId="20" xfId="0" applyFont="1" applyFill="1" applyBorder="1" applyAlignment="1" applyProtection="1">
      <alignment horizontal="center" vertical="center" wrapText="1"/>
      <protection locked="0"/>
    </xf>
    <xf numFmtId="0" fontId="3" fillId="36" borderId="25" xfId="0" applyFont="1" applyFill="1" applyBorder="1" applyAlignment="1" applyProtection="1">
      <alignment horizontal="center" vertical="center" wrapText="1"/>
      <protection locked="0"/>
    </xf>
    <xf numFmtId="0" fontId="35" fillId="36" borderId="13" xfId="0" applyFont="1" applyFill="1" applyBorder="1" applyAlignment="1" applyProtection="1">
      <alignment horizontal="center" vertical="center" wrapText="1"/>
      <protection locked="0"/>
    </xf>
    <xf numFmtId="0" fontId="35" fillId="36" borderId="20" xfId="0" applyFont="1" applyFill="1" applyBorder="1" applyAlignment="1" applyProtection="1">
      <alignment horizontal="center" vertical="center" wrapText="1"/>
      <protection locked="0"/>
    </xf>
    <xf numFmtId="0" fontId="35" fillId="36" borderId="25" xfId="0" applyFont="1" applyFill="1" applyBorder="1" applyAlignment="1" applyProtection="1">
      <alignment horizontal="center" vertical="center" wrapText="1"/>
      <protection locked="0"/>
    </xf>
    <xf numFmtId="14" fontId="35" fillId="35" borderId="13" xfId="0" applyNumberFormat="1" applyFont="1" applyFill="1" applyBorder="1" applyAlignment="1" applyProtection="1">
      <alignment horizontal="center" vertical="center" wrapText="1"/>
      <protection locked="0"/>
    </xf>
    <xf numFmtId="14" fontId="35" fillId="35" borderId="20" xfId="0" applyNumberFormat="1" applyFont="1" applyFill="1" applyBorder="1" applyAlignment="1" applyProtection="1">
      <alignment horizontal="center" vertical="center" wrapText="1"/>
      <protection locked="0"/>
    </xf>
    <xf numFmtId="14" fontId="35" fillId="35" borderId="25" xfId="0" applyNumberFormat="1" applyFont="1" applyFill="1" applyBorder="1" applyAlignment="1" applyProtection="1">
      <alignment horizontal="center" vertical="center" wrapText="1"/>
      <protection locked="0"/>
    </xf>
    <xf numFmtId="0" fontId="35" fillId="36" borderId="13" xfId="0" applyFont="1" applyFill="1" applyBorder="1" applyAlignment="1">
      <alignment horizontal="center" vertical="center"/>
    </xf>
    <xf numFmtId="0" fontId="35" fillId="36" borderId="20" xfId="0" applyFont="1" applyFill="1" applyBorder="1" applyAlignment="1">
      <alignment horizontal="center" vertical="center"/>
    </xf>
    <xf numFmtId="0" fontId="35" fillId="36" borderId="25" xfId="0" applyFont="1" applyFill="1" applyBorder="1" applyAlignment="1">
      <alignment horizontal="center" vertical="center"/>
    </xf>
    <xf numFmtId="49" fontId="3" fillId="36" borderId="16" xfId="96" applyNumberFormat="1" applyFont="1" applyFill="1" applyBorder="1" applyAlignment="1" applyProtection="1">
      <alignment horizontal="center" vertical="center" wrapText="1"/>
      <protection locked="0"/>
    </xf>
    <xf numFmtId="49" fontId="3" fillId="36" borderId="21" xfId="96" applyNumberFormat="1" applyFont="1" applyFill="1" applyBorder="1" applyAlignment="1" applyProtection="1">
      <alignment horizontal="center" vertical="center" wrapText="1"/>
      <protection locked="0"/>
    </xf>
    <xf numFmtId="49" fontId="3" fillId="36" borderId="22" xfId="96" applyNumberFormat="1" applyFont="1" applyFill="1" applyBorder="1" applyAlignment="1" applyProtection="1">
      <alignment horizontal="center" vertical="center" wrapText="1"/>
      <protection locked="0"/>
    </xf>
    <xf numFmtId="0" fontId="3" fillId="36" borderId="13" xfId="0" applyFont="1" applyFill="1" applyBorder="1" applyAlignment="1">
      <alignment horizontal="center" vertical="center" wrapText="1"/>
    </xf>
    <xf numFmtId="0" fontId="3" fillId="36" borderId="20" xfId="0" applyFont="1" applyFill="1" applyBorder="1" applyAlignment="1">
      <alignment horizontal="center" vertical="center" wrapText="1"/>
    </xf>
    <xf numFmtId="0" fontId="3" fillId="36" borderId="25" xfId="0" applyFont="1" applyFill="1" applyBorder="1" applyAlignment="1">
      <alignment horizontal="center" vertical="center" wrapText="1"/>
    </xf>
    <xf numFmtId="14" fontId="3" fillId="35" borderId="13" xfId="96" applyNumberFormat="1" applyFont="1" applyFill="1" applyBorder="1" applyAlignment="1" applyProtection="1">
      <alignment horizontal="center" vertical="center" wrapText="1"/>
      <protection locked="0"/>
    </xf>
    <xf numFmtId="14" fontId="3" fillId="35" borderId="20" xfId="96" applyNumberFormat="1" applyFont="1" applyFill="1" applyBorder="1" applyAlignment="1" applyProtection="1">
      <alignment horizontal="center" vertical="center" wrapText="1"/>
      <protection locked="0"/>
    </xf>
    <xf numFmtId="14" fontId="3" fillId="35" borderId="25" xfId="96" applyNumberFormat="1" applyFont="1" applyFill="1" applyBorder="1" applyAlignment="1" applyProtection="1">
      <alignment horizontal="center" vertical="center" wrapText="1"/>
      <protection locked="0"/>
    </xf>
    <xf numFmtId="49" fontId="3" fillId="36" borderId="13" xfId="0" applyNumberFormat="1" applyFont="1" applyFill="1" applyBorder="1" applyAlignment="1">
      <alignment horizontal="center" vertical="center" wrapText="1"/>
    </xf>
    <xf numFmtId="49" fontId="3" fillId="36" borderId="20" xfId="0" applyNumberFormat="1" applyFont="1" applyFill="1" applyBorder="1" applyAlignment="1">
      <alignment horizontal="center" vertical="center" wrapText="1"/>
    </xf>
    <xf numFmtId="49" fontId="3" fillId="36" borderId="25" xfId="0" applyNumberFormat="1" applyFont="1" applyFill="1" applyBorder="1" applyAlignment="1">
      <alignment horizontal="center" vertical="center" wrapText="1"/>
    </xf>
    <xf numFmtId="0" fontId="35" fillId="35" borderId="13" xfId="0" applyFont="1" applyFill="1" applyBorder="1" applyAlignment="1" applyProtection="1">
      <alignment horizontal="center" vertical="center" wrapText="1"/>
      <protection locked="0"/>
    </xf>
    <xf numFmtId="0" fontId="35" fillId="35" borderId="20" xfId="0" applyFont="1" applyFill="1" applyBorder="1" applyAlignment="1" applyProtection="1">
      <alignment horizontal="center" vertical="center" wrapText="1"/>
      <protection locked="0"/>
    </xf>
    <xf numFmtId="0" fontId="35" fillId="35" borderId="25" xfId="0" applyFont="1" applyFill="1" applyBorder="1" applyAlignment="1" applyProtection="1">
      <alignment horizontal="center" vertical="center" wrapText="1"/>
      <protection locked="0"/>
    </xf>
    <xf numFmtId="49" fontId="35" fillId="36" borderId="13" xfId="0" applyNumberFormat="1" applyFont="1" applyFill="1" applyBorder="1" applyAlignment="1">
      <alignment horizontal="center" vertical="center" wrapText="1"/>
    </xf>
    <xf numFmtId="49" fontId="35" fillId="36" borderId="20" xfId="0" applyNumberFormat="1" applyFont="1" applyFill="1" applyBorder="1" applyAlignment="1">
      <alignment horizontal="center" vertical="center" wrapText="1"/>
    </xf>
    <xf numFmtId="49" fontId="35" fillId="36" borderId="25" xfId="0" applyNumberFormat="1" applyFont="1" applyFill="1" applyBorder="1" applyAlignment="1">
      <alignment horizontal="center" vertical="center" wrapText="1"/>
    </xf>
    <xf numFmtId="49" fontId="3" fillId="26" borderId="13" xfId="96" applyNumberFormat="1" applyFont="1" applyFill="1" applyBorder="1" applyAlignment="1" applyProtection="1">
      <alignment horizontal="center" vertical="center" wrapText="1"/>
      <protection locked="0"/>
    </xf>
    <xf numFmtId="49" fontId="3" fillId="26" borderId="25" xfId="96" applyNumberFormat="1" applyFont="1" applyFill="1" applyBorder="1" applyAlignment="1" applyProtection="1">
      <alignment horizontal="center" vertical="center" wrapText="1"/>
      <protection locked="0"/>
    </xf>
    <xf numFmtId="174" fontId="3" fillId="26" borderId="12" xfId="96" applyNumberFormat="1" applyFont="1" applyFill="1" applyBorder="1" applyAlignment="1" applyProtection="1">
      <alignment horizontal="center" vertical="center" wrapText="1"/>
      <protection locked="0"/>
    </xf>
    <xf numFmtId="49" fontId="3" fillId="26" borderId="14" xfId="96" applyNumberFormat="1" applyFont="1" applyFill="1" applyBorder="1" applyAlignment="1" applyProtection="1">
      <alignment horizontal="center" vertical="center" wrapText="1"/>
      <protection locked="0"/>
    </xf>
    <xf numFmtId="49" fontId="3" fillId="26" borderId="19" xfId="96" applyNumberFormat="1" applyFont="1" applyFill="1" applyBorder="1" applyAlignment="1" applyProtection="1">
      <alignment horizontal="center" vertical="center" wrapText="1"/>
      <protection locked="0"/>
    </xf>
    <xf numFmtId="49" fontId="3" fillId="26" borderId="15" xfId="96" applyNumberFormat="1" applyFont="1" applyFill="1" applyBorder="1" applyAlignment="1" applyProtection="1">
      <alignment horizontal="center" vertical="center" wrapText="1"/>
      <protection locked="0"/>
    </xf>
    <xf numFmtId="172" fontId="3" fillId="26" borderId="13" xfId="96" applyNumberFormat="1" applyFont="1" applyFill="1" applyBorder="1" applyAlignment="1" applyProtection="1">
      <alignment horizontal="center" vertical="center" wrapText="1"/>
      <protection locked="0"/>
    </xf>
    <xf numFmtId="172" fontId="3" fillId="26" borderId="20" xfId="96" applyNumberFormat="1" applyFont="1" applyFill="1" applyBorder="1" applyAlignment="1" applyProtection="1">
      <alignment horizontal="center" vertical="center" wrapText="1"/>
      <protection locked="0"/>
    </xf>
    <xf numFmtId="172" fontId="3" fillId="26" borderId="25" xfId="96" applyNumberFormat="1" applyFont="1" applyFill="1" applyBorder="1" applyAlignment="1" applyProtection="1">
      <alignment horizontal="center" vertical="center" wrapText="1"/>
      <protection locked="0"/>
    </xf>
    <xf numFmtId="172" fontId="3" fillId="26" borderId="16" xfId="96" applyNumberFormat="1" applyFont="1" applyFill="1" applyBorder="1" applyAlignment="1" applyProtection="1">
      <alignment horizontal="center" vertical="center" wrapText="1"/>
      <protection locked="0"/>
    </xf>
    <xf numFmtId="172" fontId="3" fillId="26" borderId="17" xfId="96" applyNumberFormat="1" applyFont="1" applyFill="1" applyBorder="1" applyAlignment="1" applyProtection="1">
      <alignment horizontal="center" vertical="center" wrapText="1"/>
      <protection locked="0"/>
    </xf>
    <xf numFmtId="172" fontId="3" fillId="26" borderId="18" xfId="96" applyNumberFormat="1" applyFont="1" applyFill="1" applyBorder="1" applyAlignment="1" applyProtection="1">
      <alignment horizontal="center" vertical="center" wrapText="1"/>
      <protection locked="0"/>
    </xf>
    <xf numFmtId="172" fontId="3" fillId="26" borderId="22" xfId="96" applyNumberFormat="1" applyFont="1" applyFill="1" applyBorder="1" applyAlignment="1" applyProtection="1">
      <alignment horizontal="center" vertical="center" wrapText="1"/>
      <protection locked="0"/>
    </xf>
    <xf numFmtId="172" fontId="3" fillId="26" borderId="23" xfId="96" applyNumberFormat="1" applyFont="1" applyFill="1" applyBorder="1" applyAlignment="1" applyProtection="1">
      <alignment horizontal="center" vertical="center" wrapText="1"/>
      <protection locked="0"/>
    </xf>
    <xf numFmtId="172" fontId="3" fillId="26" borderId="24" xfId="96" applyNumberFormat="1" applyFont="1" applyFill="1" applyBorder="1" applyAlignment="1" applyProtection="1">
      <alignment horizontal="center" vertical="center" wrapText="1"/>
      <protection locked="0"/>
    </xf>
    <xf numFmtId="49" fontId="3" fillId="26" borderId="20" xfId="96" applyNumberFormat="1" applyFont="1" applyFill="1" applyBorder="1" applyAlignment="1" applyProtection="1">
      <alignment horizontal="center" vertical="center" wrapText="1"/>
      <protection locked="0"/>
    </xf>
    <xf numFmtId="49" fontId="3" fillId="26" borderId="14" xfId="0" applyNumberFormat="1" applyFont="1" applyFill="1" applyBorder="1" applyAlignment="1" applyProtection="1">
      <alignment horizontal="center" vertical="center" wrapText="1"/>
      <protection locked="0"/>
    </xf>
    <xf numFmtId="49" fontId="3" fillId="26" borderId="19" xfId="0" applyNumberFormat="1" applyFont="1" applyFill="1" applyBorder="1" applyAlignment="1" applyProtection="1">
      <alignment horizontal="center" vertical="center" wrapText="1"/>
      <protection locked="0"/>
    </xf>
    <xf numFmtId="49" fontId="3" fillId="26" borderId="15" xfId="0" applyNumberFormat="1" applyFont="1" applyFill="1" applyBorder="1" applyAlignment="1" applyProtection="1">
      <alignment horizontal="center" vertical="center" wrapText="1"/>
      <protection locked="0"/>
    </xf>
    <xf numFmtId="175" fontId="3" fillId="26" borderId="13" xfId="0" applyNumberFormat="1" applyFont="1" applyFill="1" applyBorder="1" applyAlignment="1" applyProtection="1">
      <alignment horizontal="center" vertical="center" wrapText="1"/>
      <protection locked="0"/>
    </xf>
    <xf numFmtId="175" fontId="3" fillId="26" borderId="20" xfId="0" applyNumberFormat="1" applyFont="1" applyFill="1" applyBorder="1" applyAlignment="1" applyProtection="1">
      <alignment horizontal="center" vertical="center" wrapText="1"/>
      <protection locked="0"/>
    </xf>
    <xf numFmtId="175" fontId="3" fillId="26" borderId="25" xfId="0" applyNumberFormat="1" applyFont="1" applyFill="1" applyBorder="1" applyAlignment="1" applyProtection="1">
      <alignment horizontal="center" vertical="center" wrapText="1"/>
      <protection locked="0"/>
    </xf>
    <xf numFmtId="175" fontId="3" fillId="26" borderId="13" xfId="161" applyNumberFormat="1" applyFont="1" applyFill="1" applyBorder="1" applyAlignment="1" applyProtection="1">
      <alignment horizontal="center" vertical="center" wrapText="1"/>
      <protection locked="0"/>
    </xf>
    <xf numFmtId="175" fontId="3" fillId="26" borderId="25" xfId="161" applyNumberFormat="1" applyFont="1" applyFill="1" applyBorder="1" applyAlignment="1" applyProtection="1">
      <alignment horizontal="center" vertical="center" wrapText="1"/>
      <protection locked="0"/>
    </xf>
    <xf numFmtId="4" fontId="3" fillId="26" borderId="13" xfId="96" applyNumberFormat="1" applyFont="1" applyFill="1" applyBorder="1" applyAlignment="1" applyProtection="1">
      <alignment horizontal="center" vertical="center" wrapText="1"/>
      <protection locked="0"/>
    </xf>
    <xf numFmtId="4" fontId="3" fillId="26" borderId="25" xfId="96" applyNumberFormat="1" applyFont="1" applyFill="1" applyBorder="1" applyAlignment="1" applyProtection="1">
      <alignment horizontal="center" vertical="center" wrapText="1"/>
      <protection locked="0"/>
    </xf>
    <xf numFmtId="176" fontId="3" fillId="26" borderId="13" xfId="96" applyNumberFormat="1" applyFont="1" applyFill="1" applyBorder="1" applyAlignment="1" applyProtection="1">
      <alignment horizontal="center" vertical="center" wrapText="1"/>
      <protection locked="0"/>
    </xf>
    <xf numFmtId="176" fontId="3" fillId="26" borderId="25" xfId="96" applyNumberFormat="1" applyFont="1" applyFill="1" applyBorder="1" applyAlignment="1" applyProtection="1">
      <alignment horizontal="center" vertical="center" wrapText="1"/>
      <protection locked="0"/>
    </xf>
    <xf numFmtId="16" fontId="58" fillId="35" borderId="13" xfId="0" applyNumberFormat="1" applyFont="1" applyFill="1" applyBorder="1" applyAlignment="1" applyProtection="1">
      <alignment horizontal="center" vertical="center" wrapText="1"/>
      <protection locked="0"/>
    </xf>
    <xf numFmtId="16" fontId="58" fillId="35" borderId="25" xfId="0" applyNumberFormat="1" applyFont="1" applyFill="1" applyBorder="1" applyAlignment="1" applyProtection="1">
      <alignment horizontal="center" vertical="center" wrapText="1"/>
      <protection locked="0"/>
    </xf>
    <xf numFmtId="0" fontId="58" fillId="35" borderId="13" xfId="0" applyFont="1" applyFill="1" applyBorder="1" applyAlignment="1" applyProtection="1">
      <alignment horizontal="center" vertical="center" wrapText="1"/>
      <protection locked="0"/>
    </xf>
    <xf numFmtId="0" fontId="58" fillId="35" borderId="25" xfId="0" applyFont="1" applyFill="1" applyBorder="1" applyAlignment="1" applyProtection="1">
      <alignment horizontal="center" vertical="center" wrapText="1"/>
      <protection locked="0"/>
    </xf>
    <xf numFmtId="172" fontId="35" fillId="35" borderId="13" xfId="0" applyNumberFormat="1" applyFont="1" applyFill="1" applyBorder="1" applyAlignment="1" applyProtection="1">
      <alignment horizontal="center" vertical="center" wrapText="1"/>
      <protection locked="0"/>
    </xf>
    <xf numFmtId="172" fontId="35" fillId="35" borderId="20" xfId="0" applyNumberFormat="1" applyFont="1" applyFill="1" applyBorder="1" applyAlignment="1" applyProtection="1">
      <alignment horizontal="center" vertical="center" wrapText="1"/>
      <protection locked="0"/>
    </xf>
    <xf numFmtId="172" fontId="35" fillId="35" borderId="25" xfId="0" applyNumberFormat="1" applyFont="1" applyFill="1" applyBorder="1" applyAlignment="1" applyProtection="1">
      <alignment horizontal="center" vertical="center" wrapText="1"/>
      <protection locked="0"/>
    </xf>
    <xf numFmtId="49" fontId="35" fillId="35" borderId="16" xfId="0" applyNumberFormat="1" applyFont="1" applyFill="1" applyBorder="1" applyAlignment="1">
      <alignment horizontal="center" vertical="center"/>
    </xf>
    <xf numFmtId="49" fontId="35" fillId="35" borderId="21" xfId="0" applyNumberFormat="1" applyFont="1" applyFill="1" applyBorder="1" applyAlignment="1">
      <alignment horizontal="center" vertical="center"/>
    </xf>
    <xf numFmtId="49" fontId="35" fillId="35" borderId="22" xfId="0" applyNumberFormat="1" applyFont="1" applyFill="1" applyBorder="1" applyAlignment="1">
      <alignment horizontal="center" vertical="center"/>
    </xf>
    <xf numFmtId="0" fontId="32" fillId="0" borderId="0" xfId="0" applyFont="1" applyAlignment="1">
      <alignment horizontal="center"/>
    </xf>
    <xf numFmtId="0" fontId="32" fillId="26" borderId="0" xfId="0" applyFont="1" applyFill="1" applyAlignment="1">
      <alignment horizontal="center"/>
    </xf>
    <xf numFmtId="190" fontId="59" fillId="36" borderId="13" xfId="140" applyNumberFormat="1" applyFont="1" applyFill="1" applyBorder="1" applyAlignment="1">
      <alignment horizontal="center" vertical="center"/>
    </xf>
    <xf numFmtId="190" fontId="59" fillId="36" borderId="25" xfId="140" applyNumberFormat="1" applyFont="1" applyFill="1" applyBorder="1" applyAlignment="1">
      <alignment horizontal="center" vertical="center"/>
    </xf>
    <xf numFmtId="14" fontId="58" fillId="35" borderId="13" xfId="0" applyNumberFormat="1" applyFont="1" applyFill="1" applyBorder="1" applyAlignment="1" applyProtection="1">
      <alignment horizontal="center" vertical="center"/>
      <protection locked="0"/>
    </xf>
    <xf numFmtId="14" fontId="58" fillId="35" borderId="25" xfId="0" applyNumberFormat="1" applyFont="1" applyFill="1" applyBorder="1" applyAlignment="1" applyProtection="1">
      <alignment horizontal="center" vertical="center"/>
      <protection locked="0"/>
    </xf>
    <xf numFmtId="189" fontId="58" fillId="36" borderId="13" xfId="140" applyNumberFormat="1" applyFont="1" applyFill="1" applyBorder="1" applyAlignment="1" applyProtection="1">
      <alignment horizontal="center" vertical="center" wrapText="1"/>
      <protection hidden="1"/>
    </xf>
    <xf numFmtId="189" fontId="58" fillId="36" borderId="25" xfId="140" applyNumberFormat="1" applyFont="1" applyFill="1" applyBorder="1" applyAlignment="1" applyProtection="1">
      <alignment horizontal="center" vertical="center" wrapText="1"/>
      <protection hidden="1"/>
    </xf>
    <xf numFmtId="188" fontId="58" fillId="35" borderId="13" xfId="0" applyNumberFormat="1" applyFont="1" applyFill="1" applyBorder="1" applyAlignment="1" applyProtection="1">
      <alignment horizontal="center" vertical="center" wrapText="1"/>
      <protection hidden="1"/>
    </xf>
    <xf numFmtId="188" fontId="58" fillId="35" borderId="25" xfId="0" applyNumberFormat="1" applyFont="1" applyFill="1" applyBorder="1" applyAlignment="1" applyProtection="1">
      <alignment horizontal="center" vertical="center" wrapText="1"/>
      <protection hidden="1"/>
    </xf>
    <xf numFmtId="184" fontId="58" fillId="35" borderId="13" xfId="0" applyNumberFormat="1" applyFont="1" applyFill="1" applyBorder="1" applyAlignment="1" applyProtection="1">
      <alignment horizontal="center" vertical="center" wrapText="1"/>
      <protection hidden="1"/>
    </xf>
    <xf numFmtId="184" fontId="58" fillId="35" borderId="25" xfId="0" applyNumberFormat="1" applyFont="1" applyFill="1" applyBorder="1" applyAlignment="1" applyProtection="1">
      <alignment horizontal="center" vertical="center" wrapText="1"/>
      <protection hidden="1"/>
    </xf>
    <xf numFmtId="0" fontId="58" fillId="35" borderId="13" xfId="0" applyFont="1" applyFill="1" applyBorder="1" applyAlignment="1" applyProtection="1">
      <alignment horizontal="center" vertical="center" wrapText="1"/>
      <protection hidden="1"/>
    </xf>
    <xf numFmtId="0" fontId="58" fillId="35" borderId="25" xfId="0" applyFont="1" applyFill="1" applyBorder="1" applyAlignment="1" applyProtection="1">
      <alignment horizontal="center" vertical="center" wrapText="1"/>
      <protection hidden="1"/>
    </xf>
    <xf numFmtId="0" fontId="0" fillId="35" borderId="13" xfId="0" applyFill="1" applyBorder="1" applyAlignment="1">
      <alignment horizontal="center"/>
    </xf>
    <xf numFmtId="0" fontId="0" fillId="35" borderId="25" xfId="0" applyFill="1" applyBorder="1" applyAlignment="1">
      <alignment horizontal="center"/>
    </xf>
    <xf numFmtId="2" fontId="58" fillId="35" borderId="42" xfId="140" applyNumberFormat="1" applyFont="1" applyFill="1" applyBorder="1" applyAlignment="1" applyProtection="1">
      <alignment horizontal="center" vertical="center" wrapText="1"/>
    </xf>
    <xf numFmtId="2" fontId="58" fillId="35" borderId="25" xfId="140" applyNumberFormat="1" applyFont="1" applyFill="1" applyBorder="1" applyAlignment="1" applyProtection="1">
      <alignment horizontal="center" vertical="center" wrapText="1"/>
    </xf>
    <xf numFmtId="49" fontId="61" fillId="35" borderId="21" xfId="89" applyNumberFormat="1" applyFont="1" applyFill="1" applyBorder="1" applyAlignment="1" applyProtection="1">
      <alignment horizontal="center" vertical="center" wrapText="1"/>
    </xf>
    <xf numFmtId="14" fontId="58" fillId="35" borderId="13" xfId="0" applyNumberFormat="1" applyFont="1" applyFill="1" applyBorder="1" applyAlignment="1" applyProtection="1">
      <alignment horizontal="center" vertical="center" wrapText="1"/>
      <protection locked="0"/>
    </xf>
    <xf numFmtId="14" fontId="58" fillId="35" borderId="25" xfId="0" applyNumberFormat="1" applyFont="1" applyFill="1" applyBorder="1" applyAlignment="1" applyProtection="1">
      <alignment horizontal="center" vertical="center" wrapText="1"/>
      <protection locked="0"/>
    </xf>
    <xf numFmtId="16" fontId="30" fillId="35" borderId="13" xfId="0" applyNumberFormat="1" applyFont="1" applyFill="1" applyBorder="1" applyAlignment="1" applyProtection="1">
      <alignment horizontal="center" vertical="center" wrapText="1"/>
      <protection locked="0"/>
    </xf>
    <xf numFmtId="16" fontId="30" fillId="35" borderId="25" xfId="0" applyNumberFormat="1" applyFont="1" applyFill="1" applyBorder="1" applyAlignment="1" applyProtection="1">
      <alignment horizontal="center" vertical="center" wrapText="1"/>
      <protection locked="0"/>
    </xf>
    <xf numFmtId="0" fontId="30" fillId="36" borderId="25" xfId="0" applyFont="1" applyFill="1" applyBorder="1" applyAlignment="1" applyProtection="1">
      <alignment horizontal="center" vertical="center" wrapText="1"/>
      <protection locked="0"/>
    </xf>
    <xf numFmtId="184" fontId="35" fillId="36" borderId="13" xfId="140" applyNumberFormat="1" applyFont="1" applyFill="1" applyBorder="1" applyAlignment="1">
      <alignment horizontal="center" vertical="center"/>
    </xf>
    <xf numFmtId="184" fontId="35" fillId="36" borderId="25" xfId="140" applyNumberFormat="1" applyFont="1" applyFill="1" applyBorder="1" applyAlignment="1">
      <alignment horizontal="center" vertical="center"/>
    </xf>
    <xf numFmtId="189" fontId="30" fillId="36" borderId="13" xfId="140" applyNumberFormat="1" applyFont="1" applyFill="1" applyBorder="1" applyAlignment="1" applyProtection="1">
      <alignment horizontal="center" vertical="center" wrapText="1"/>
      <protection hidden="1"/>
    </xf>
    <xf numFmtId="189" fontId="30" fillId="36" borderId="25" xfId="140" applyNumberFormat="1" applyFont="1" applyFill="1" applyBorder="1" applyAlignment="1" applyProtection="1">
      <alignment horizontal="center" vertical="center" wrapText="1"/>
      <protection hidden="1"/>
    </xf>
    <xf numFmtId="188" fontId="30" fillId="35" borderId="13" xfId="0" applyNumberFormat="1" applyFont="1" applyFill="1" applyBorder="1" applyAlignment="1" applyProtection="1">
      <alignment horizontal="center" vertical="center" wrapText="1"/>
      <protection hidden="1"/>
    </xf>
    <xf numFmtId="188" fontId="30" fillId="35" borderId="25" xfId="0" applyNumberFormat="1" applyFont="1" applyFill="1" applyBorder="1" applyAlignment="1" applyProtection="1">
      <alignment horizontal="center" vertical="center" wrapText="1"/>
      <protection hidden="1"/>
    </xf>
    <xf numFmtId="184" fontId="30" fillId="35" borderId="25" xfId="0" applyNumberFormat="1" applyFont="1" applyFill="1" applyBorder="1" applyAlignment="1" applyProtection="1">
      <alignment horizontal="center" vertical="center" wrapText="1"/>
      <protection hidden="1"/>
    </xf>
    <xf numFmtId="14" fontId="30" fillId="36" borderId="13" xfId="0" applyNumberFormat="1" applyFont="1" applyFill="1" applyBorder="1" applyAlignment="1" applyProtection="1">
      <alignment horizontal="center" vertical="center" wrapText="1"/>
      <protection locked="0"/>
    </xf>
    <xf numFmtId="14" fontId="30" fillId="36" borderId="25" xfId="0" applyNumberFormat="1" applyFont="1" applyFill="1" applyBorder="1" applyAlignment="1" applyProtection="1">
      <alignment horizontal="center" vertical="center" wrapText="1"/>
      <protection locked="0"/>
    </xf>
    <xf numFmtId="0" fontId="35" fillId="35" borderId="21" xfId="0" applyFont="1" applyFill="1" applyBorder="1" applyAlignment="1" applyProtection="1">
      <alignment horizontal="center" vertical="center" wrapText="1"/>
    </xf>
    <xf numFmtId="2" fontId="30" fillId="35" borderId="13" xfId="140" applyNumberFormat="1" applyFont="1" applyFill="1" applyBorder="1" applyAlignment="1" applyProtection="1">
      <alignment horizontal="center" vertical="center" wrapText="1"/>
    </xf>
    <xf numFmtId="2" fontId="30" fillId="35" borderId="25" xfId="140" applyNumberFormat="1" applyFont="1" applyFill="1" applyBorder="1" applyAlignment="1" applyProtection="1">
      <alignment horizontal="center" vertical="center" wrapText="1"/>
    </xf>
    <xf numFmtId="49" fontId="46" fillId="35" borderId="21" xfId="89" applyNumberFormat="1" applyFont="1" applyFill="1" applyBorder="1" applyAlignment="1" applyProtection="1">
      <alignment horizontal="center" vertical="center" wrapText="1"/>
    </xf>
    <xf numFmtId="0" fontId="35" fillId="35" borderId="12" xfId="0" applyFont="1" applyFill="1" applyBorder="1" applyAlignment="1" applyProtection="1">
      <alignment horizontal="center" vertical="center" wrapText="1"/>
      <protection locked="0"/>
    </xf>
    <xf numFmtId="175" fontId="3" fillId="0" borderId="13" xfId="161" applyNumberFormat="1" applyFont="1" applyBorder="1" applyAlignment="1" applyProtection="1">
      <alignment horizontal="center" vertical="top" wrapText="1"/>
      <protection locked="0"/>
    </xf>
    <xf numFmtId="175" fontId="3" fillId="0" borderId="25" xfId="161" applyNumberFormat="1" applyFont="1" applyBorder="1" applyAlignment="1" applyProtection="1">
      <alignment horizontal="center" vertical="top" wrapText="1"/>
      <protection locked="0"/>
    </xf>
    <xf numFmtId="175" fontId="3" fillId="0" borderId="13" xfId="0" applyNumberFormat="1" applyFont="1" applyBorder="1" applyAlignment="1" applyProtection="1">
      <alignment horizontal="center" vertical="top" wrapText="1"/>
      <protection locked="0"/>
    </xf>
    <xf numFmtId="175" fontId="3" fillId="0" borderId="25" xfId="0" applyNumberFormat="1" applyFont="1" applyBorder="1" applyAlignment="1" applyProtection="1">
      <alignment horizontal="center" vertical="top" wrapText="1"/>
      <protection locked="0"/>
    </xf>
    <xf numFmtId="49" fontId="3" fillId="0" borderId="14" xfId="0" applyNumberFormat="1" applyFont="1" applyBorder="1" applyAlignment="1" applyProtection="1">
      <alignment horizontal="center" vertical="top" wrapText="1"/>
      <protection locked="0"/>
    </xf>
    <xf numFmtId="49" fontId="3" fillId="0" borderId="19" xfId="0" applyNumberFormat="1" applyFont="1" applyBorder="1" applyAlignment="1" applyProtection="1">
      <alignment horizontal="center" vertical="top" wrapText="1"/>
      <protection locked="0"/>
    </xf>
    <xf numFmtId="49" fontId="3" fillId="0" borderId="15" xfId="0" applyNumberFormat="1" applyFont="1" applyBorder="1" applyAlignment="1" applyProtection="1">
      <alignment horizontal="center" vertical="top" wrapText="1"/>
      <protection locked="0"/>
    </xf>
    <xf numFmtId="49" fontId="3" fillId="0" borderId="13" xfId="96" applyNumberFormat="1" applyFont="1" applyBorder="1" applyAlignment="1" applyProtection="1">
      <alignment horizontal="center" vertical="top" wrapText="1"/>
      <protection locked="0"/>
    </xf>
    <xf numFmtId="49" fontId="3" fillId="0" borderId="20" xfId="96" applyNumberFormat="1" applyFont="1" applyBorder="1" applyAlignment="1" applyProtection="1">
      <alignment horizontal="center" vertical="top" wrapText="1"/>
      <protection locked="0"/>
    </xf>
    <xf numFmtId="49" fontId="3" fillId="0" borderId="25" xfId="96" applyNumberFormat="1" applyFont="1" applyBorder="1" applyAlignment="1" applyProtection="1">
      <alignment horizontal="center" vertical="top" wrapText="1"/>
      <protection locked="0"/>
    </xf>
    <xf numFmtId="175" fontId="3" fillId="0" borderId="20" xfId="0" applyNumberFormat="1" applyFont="1" applyBorder="1" applyAlignment="1" applyProtection="1">
      <alignment horizontal="center" vertical="top" wrapText="1"/>
      <protection locked="0"/>
    </xf>
    <xf numFmtId="49" fontId="3" fillId="0" borderId="14" xfId="96" applyNumberFormat="1" applyFont="1" applyBorder="1" applyAlignment="1" applyProtection="1">
      <alignment horizontal="center" vertical="top" wrapText="1"/>
      <protection locked="0"/>
    </xf>
    <xf numFmtId="49" fontId="3" fillId="0" borderId="15" xfId="96" applyNumberFormat="1" applyFont="1" applyBorder="1" applyAlignment="1" applyProtection="1">
      <alignment horizontal="center" vertical="top" wrapText="1"/>
      <protection locked="0"/>
    </xf>
    <xf numFmtId="4" fontId="3" fillId="0" borderId="13" xfId="96" applyNumberFormat="1" applyFont="1" applyBorder="1" applyAlignment="1" applyProtection="1">
      <alignment horizontal="center" vertical="top" wrapText="1"/>
      <protection locked="0"/>
    </xf>
    <xf numFmtId="4" fontId="3" fillId="0" borderId="25" xfId="96" applyNumberFormat="1" applyFont="1" applyBorder="1" applyAlignment="1" applyProtection="1">
      <alignment horizontal="center" vertical="top" wrapText="1"/>
      <protection locked="0"/>
    </xf>
    <xf numFmtId="174" fontId="3" fillId="0" borderId="12" xfId="96" applyNumberFormat="1" applyFont="1" applyBorder="1" applyAlignment="1" applyProtection="1">
      <alignment horizontal="center" vertical="top" wrapText="1"/>
      <protection locked="0"/>
    </xf>
    <xf numFmtId="49" fontId="3" fillId="0" borderId="19" xfId="96" applyNumberFormat="1" applyFont="1" applyBorder="1" applyAlignment="1" applyProtection="1">
      <alignment horizontal="center" vertical="top" wrapText="1"/>
      <protection locked="0"/>
    </xf>
    <xf numFmtId="176" fontId="3" fillId="0" borderId="13" xfId="96" applyNumberFormat="1" applyFont="1" applyBorder="1" applyAlignment="1" applyProtection="1">
      <alignment horizontal="center" vertical="top" wrapText="1"/>
      <protection locked="0"/>
    </xf>
    <xf numFmtId="176" fontId="3" fillId="0" borderId="25" xfId="96" applyNumberFormat="1" applyFont="1" applyBorder="1" applyAlignment="1" applyProtection="1">
      <alignment horizontal="center" vertical="top" wrapText="1"/>
      <protection locked="0"/>
    </xf>
    <xf numFmtId="4" fontId="3" fillId="0" borderId="16" xfId="96" applyNumberFormat="1" applyFont="1" applyBorder="1" applyAlignment="1" applyProtection="1">
      <alignment horizontal="center" vertical="center" wrapText="1"/>
      <protection locked="0"/>
    </xf>
    <xf numFmtId="4" fontId="3" fillId="0" borderId="17" xfId="96" applyNumberFormat="1" applyFont="1" applyBorder="1" applyAlignment="1" applyProtection="1">
      <alignment horizontal="center" vertical="center" wrapText="1"/>
      <protection locked="0"/>
    </xf>
    <xf numFmtId="4" fontId="3" fillId="0" borderId="18" xfId="96" applyNumberFormat="1" applyFont="1" applyBorder="1" applyAlignment="1" applyProtection="1">
      <alignment horizontal="center" vertical="center" wrapText="1"/>
      <protection locked="0"/>
    </xf>
    <xf numFmtId="4" fontId="3" fillId="0" borderId="22" xfId="96" applyNumberFormat="1" applyFont="1" applyBorder="1" applyAlignment="1" applyProtection="1">
      <alignment horizontal="center" vertical="center" wrapText="1"/>
      <protection locked="0"/>
    </xf>
    <xf numFmtId="4" fontId="3" fillId="0" borderId="23" xfId="96" applyNumberFormat="1" applyFont="1" applyBorder="1" applyAlignment="1" applyProtection="1">
      <alignment horizontal="center" vertical="center" wrapText="1"/>
      <protection locked="0"/>
    </xf>
    <xf numFmtId="4" fontId="3" fillId="0" borderId="24" xfId="96" applyNumberFormat="1" applyFont="1" applyBorder="1" applyAlignment="1" applyProtection="1">
      <alignment horizontal="center" vertical="center" wrapText="1"/>
      <protection locked="0"/>
    </xf>
    <xf numFmtId="4" fontId="3" fillId="26" borderId="13" xfId="96" applyNumberFormat="1" applyFont="1" applyFill="1" applyBorder="1" applyAlignment="1" applyProtection="1">
      <alignment horizontal="center" vertical="top" wrapText="1"/>
      <protection locked="0"/>
    </xf>
    <xf numFmtId="4" fontId="3" fillId="26" borderId="20" xfId="96" applyNumberFormat="1" applyFont="1" applyFill="1" applyBorder="1" applyAlignment="1" applyProtection="1">
      <alignment horizontal="center" vertical="top" wrapText="1"/>
      <protection locked="0"/>
    </xf>
    <xf numFmtId="4" fontId="3" fillId="26" borderId="25" xfId="96" applyNumberFormat="1" applyFont="1" applyFill="1" applyBorder="1" applyAlignment="1" applyProtection="1">
      <alignment horizontal="center" vertical="top" wrapText="1"/>
      <protection locked="0"/>
    </xf>
    <xf numFmtId="4" fontId="3" fillId="0" borderId="20" xfId="96" applyNumberFormat="1" applyFont="1" applyBorder="1" applyAlignment="1" applyProtection="1">
      <alignment horizontal="center" vertical="top" wrapText="1"/>
      <protection locked="0"/>
    </xf>
    <xf numFmtId="175" fontId="3" fillId="26" borderId="13" xfId="0" applyNumberFormat="1" applyFont="1" applyFill="1" applyBorder="1" applyAlignment="1" applyProtection="1">
      <alignment horizontal="center" vertical="top" wrapText="1"/>
      <protection locked="0"/>
    </xf>
    <xf numFmtId="175" fontId="3" fillId="26" borderId="20" xfId="0" applyNumberFormat="1" applyFont="1" applyFill="1" applyBorder="1" applyAlignment="1" applyProtection="1">
      <alignment horizontal="center" vertical="top" wrapText="1"/>
      <protection locked="0"/>
    </xf>
    <xf numFmtId="175" fontId="3" fillId="26" borderId="25" xfId="0" applyNumberFormat="1" applyFont="1" applyFill="1" applyBorder="1" applyAlignment="1" applyProtection="1">
      <alignment horizontal="center" vertical="top" wrapText="1"/>
      <protection locked="0"/>
    </xf>
    <xf numFmtId="49" fontId="3" fillId="26" borderId="13" xfId="96" applyNumberFormat="1" applyFont="1" applyFill="1" applyBorder="1" applyAlignment="1" applyProtection="1">
      <alignment horizontal="center" vertical="top" wrapText="1"/>
      <protection locked="0"/>
    </xf>
    <xf numFmtId="49" fontId="3" fillId="26" borderId="25" xfId="96" applyNumberFormat="1" applyFont="1" applyFill="1" applyBorder="1" applyAlignment="1" applyProtection="1">
      <alignment horizontal="center" vertical="top" wrapText="1"/>
      <protection locked="0"/>
    </xf>
    <xf numFmtId="49" fontId="3" fillId="26" borderId="14" xfId="96" applyNumberFormat="1" applyFont="1" applyFill="1" applyBorder="1" applyAlignment="1" applyProtection="1">
      <alignment horizontal="center" vertical="top" wrapText="1"/>
      <protection locked="0"/>
    </xf>
    <xf numFmtId="49" fontId="3" fillId="26" borderId="15" xfId="96" applyNumberFormat="1" applyFont="1" applyFill="1" applyBorder="1" applyAlignment="1" applyProtection="1">
      <alignment horizontal="center" vertical="top" wrapText="1"/>
      <protection locked="0"/>
    </xf>
    <xf numFmtId="176" fontId="3" fillId="26" borderId="13" xfId="96" applyNumberFormat="1" applyFont="1" applyFill="1" applyBorder="1" applyAlignment="1" applyProtection="1">
      <alignment horizontal="center" vertical="top" wrapText="1"/>
      <protection locked="0"/>
    </xf>
    <xf numFmtId="176" fontId="3" fillId="26" borderId="25" xfId="96" applyNumberFormat="1" applyFont="1" applyFill="1" applyBorder="1" applyAlignment="1" applyProtection="1">
      <alignment horizontal="center" vertical="top" wrapText="1"/>
      <protection locked="0"/>
    </xf>
    <xf numFmtId="49" fontId="3" fillId="26" borderId="20" xfId="96" applyNumberFormat="1" applyFont="1" applyFill="1" applyBorder="1" applyAlignment="1" applyProtection="1">
      <alignment horizontal="center" vertical="top" wrapText="1"/>
      <protection locked="0"/>
    </xf>
    <xf numFmtId="49" fontId="3" fillId="26" borderId="14" xfId="0" applyNumberFormat="1" applyFont="1" applyFill="1" applyBorder="1" applyAlignment="1" applyProtection="1">
      <alignment horizontal="center" vertical="top" wrapText="1"/>
      <protection locked="0"/>
    </xf>
    <xf numFmtId="49" fontId="3" fillId="26" borderId="19" xfId="0" applyNumberFormat="1" applyFont="1" applyFill="1" applyBorder="1" applyAlignment="1" applyProtection="1">
      <alignment horizontal="center" vertical="top" wrapText="1"/>
      <protection locked="0"/>
    </xf>
    <xf numFmtId="49" fontId="3" fillId="26" borderId="15" xfId="0" applyNumberFormat="1" applyFont="1" applyFill="1" applyBorder="1" applyAlignment="1" applyProtection="1">
      <alignment horizontal="center" vertical="top" wrapText="1"/>
      <protection locked="0"/>
    </xf>
    <xf numFmtId="175" fontId="3" fillId="26" borderId="13" xfId="161" applyNumberFormat="1" applyFont="1" applyFill="1" applyBorder="1" applyAlignment="1" applyProtection="1">
      <alignment horizontal="center" vertical="top" wrapText="1"/>
      <protection locked="0"/>
    </xf>
    <xf numFmtId="175" fontId="3" fillId="26" borderId="25" xfId="161" applyNumberFormat="1" applyFont="1" applyFill="1" applyBorder="1" applyAlignment="1" applyProtection="1">
      <alignment horizontal="center" vertical="top" wrapText="1"/>
      <protection locked="0"/>
    </xf>
    <xf numFmtId="174" fontId="3" fillId="26" borderId="12" xfId="96" applyNumberFormat="1" applyFont="1" applyFill="1" applyBorder="1" applyAlignment="1" applyProtection="1">
      <alignment horizontal="center" vertical="top" wrapText="1"/>
      <protection locked="0"/>
    </xf>
    <xf numFmtId="49" fontId="3" fillId="26" borderId="19" xfId="96" applyNumberFormat="1" applyFont="1" applyFill="1" applyBorder="1" applyAlignment="1" applyProtection="1">
      <alignment horizontal="center" vertical="top" wrapText="1"/>
      <protection locked="0"/>
    </xf>
    <xf numFmtId="172" fontId="3" fillId="26" borderId="13" xfId="96" applyNumberFormat="1" applyFont="1" applyFill="1" applyBorder="1" applyAlignment="1" applyProtection="1">
      <alignment horizontal="center" vertical="top" wrapText="1"/>
      <protection locked="0"/>
    </xf>
    <xf numFmtId="172" fontId="3" fillId="26" borderId="20" xfId="96" applyNumberFormat="1" applyFont="1" applyFill="1" applyBorder="1" applyAlignment="1" applyProtection="1">
      <alignment horizontal="center" vertical="top" wrapText="1"/>
      <protection locked="0"/>
    </xf>
    <xf numFmtId="172" fontId="3" fillId="26" borderId="25" xfId="96" applyNumberFormat="1" applyFont="1" applyFill="1" applyBorder="1" applyAlignment="1" applyProtection="1">
      <alignment horizontal="center" vertical="top" wrapText="1"/>
      <protection locked="0"/>
    </xf>
    <xf numFmtId="0" fontId="39" fillId="0" borderId="0" xfId="0" applyFont="1" applyAlignment="1">
      <alignment horizontal="center"/>
    </xf>
    <xf numFmtId="1" fontId="3" fillId="33" borderId="13" xfId="96" applyNumberFormat="1" applyFont="1" applyFill="1" applyBorder="1" applyAlignment="1" applyProtection="1">
      <alignment horizontal="center" vertical="center" wrapText="1"/>
      <protection locked="0"/>
    </xf>
    <xf numFmtId="1" fontId="3" fillId="33" borderId="25" xfId="96" applyNumberFormat="1" applyFont="1" applyFill="1" applyBorder="1" applyAlignment="1" applyProtection="1">
      <alignment horizontal="center" vertical="center" wrapText="1"/>
      <protection locked="0"/>
    </xf>
    <xf numFmtId="0" fontId="3" fillId="33" borderId="12" xfId="0" applyFont="1" applyFill="1" applyBorder="1" applyAlignment="1" applyProtection="1">
      <alignment horizontal="center" vertical="center" wrapText="1"/>
      <protection locked="0"/>
    </xf>
    <xf numFmtId="0" fontId="3" fillId="33" borderId="12" xfId="0" applyFont="1" applyFill="1" applyBorder="1" applyAlignment="1">
      <alignment horizontal="center" vertical="center" wrapText="1"/>
    </xf>
    <xf numFmtId="49" fontId="3" fillId="33" borderId="12" xfId="0" applyNumberFormat="1" applyFont="1" applyFill="1" applyBorder="1" applyAlignment="1">
      <alignment horizontal="center" vertical="center" wrapText="1"/>
    </xf>
    <xf numFmtId="1" fontId="3" fillId="33" borderId="12" xfId="96" applyNumberFormat="1" applyFont="1" applyFill="1" applyBorder="1" applyAlignment="1" applyProtection="1">
      <alignment horizontal="center" vertical="center" wrapText="1"/>
      <protection locked="0"/>
    </xf>
    <xf numFmtId="0" fontId="3" fillId="33" borderId="12" xfId="0" applyFont="1" applyFill="1" applyBorder="1" applyAlignment="1" applyProtection="1">
      <alignment horizontal="center" vertical="center"/>
      <protection locked="0"/>
    </xf>
    <xf numFmtId="1" fontId="67" fillId="36" borderId="39" xfId="96" applyNumberFormat="1" applyFont="1" applyFill="1" applyBorder="1" applyAlignment="1" applyProtection="1">
      <alignment horizontal="center" vertical="center" wrapText="1"/>
      <protection locked="0"/>
    </xf>
    <xf numFmtId="0" fontId="67" fillId="36" borderId="39" xfId="0" applyFont="1" applyFill="1" applyBorder="1" applyAlignment="1" applyProtection="1">
      <alignment horizontal="center" vertical="center" wrapText="1"/>
      <protection locked="0"/>
    </xf>
    <xf numFmtId="0" fontId="67" fillId="36" borderId="39" xfId="0" applyFont="1" applyFill="1" applyBorder="1" applyAlignment="1">
      <alignment horizontal="center" vertical="center" wrapText="1"/>
    </xf>
    <xf numFmtId="49" fontId="67" fillId="36" borderId="39" xfId="0" applyNumberFormat="1" applyFont="1" applyFill="1" applyBorder="1" applyAlignment="1">
      <alignment horizontal="center" vertical="center" wrapText="1"/>
    </xf>
    <xf numFmtId="0" fontId="67" fillId="36" borderId="39" xfId="0" applyFont="1" applyFill="1" applyBorder="1" applyAlignment="1" applyProtection="1">
      <alignment horizontal="center" vertical="center"/>
      <protection locked="0"/>
    </xf>
    <xf numFmtId="49" fontId="67" fillId="36" borderId="39" xfId="96" applyNumberFormat="1" applyFont="1" applyFill="1" applyBorder="1" applyAlignment="1" applyProtection="1">
      <alignment horizontal="center" vertical="center" wrapText="1"/>
      <protection locked="0"/>
    </xf>
    <xf numFmtId="172" fontId="67" fillId="36" borderId="39" xfId="96" applyNumberFormat="1" applyFont="1" applyFill="1" applyBorder="1" applyAlignment="1" applyProtection="1">
      <alignment horizontal="center" vertical="center" wrapText="1"/>
      <protection locked="0"/>
    </xf>
    <xf numFmtId="188" fontId="67" fillId="36" borderId="39" xfId="96" applyNumberFormat="1" applyFont="1" applyFill="1" applyBorder="1" applyAlignment="1" applyProtection="1">
      <alignment horizontal="center" vertical="center" wrapText="1"/>
      <protection locked="0"/>
    </xf>
    <xf numFmtId="14" fontId="67" fillId="36" borderId="39" xfId="96" applyNumberFormat="1" applyFont="1" applyFill="1" applyBorder="1" applyAlignment="1" applyProtection="1">
      <alignment horizontal="center" vertical="center" wrapText="1"/>
      <protection locked="0"/>
    </xf>
    <xf numFmtId="14" fontId="67" fillId="36" borderId="39" xfId="0" applyNumberFormat="1" applyFont="1" applyFill="1" applyBorder="1" applyAlignment="1" applyProtection="1">
      <alignment horizontal="center" vertical="center" wrapText="1"/>
      <protection locked="0"/>
    </xf>
    <xf numFmtId="0" fontId="67" fillId="36" borderId="39" xfId="70" applyFont="1" applyFill="1" applyBorder="1" applyAlignment="1">
      <alignment horizontal="center" vertical="center"/>
    </xf>
    <xf numFmtId="181" fontId="67" fillId="36" borderId="39" xfId="96" applyNumberFormat="1" applyFont="1" applyFill="1" applyBorder="1" applyAlignment="1" applyProtection="1">
      <alignment horizontal="center" vertical="center" wrapText="1"/>
      <protection locked="0"/>
    </xf>
    <xf numFmtId="1" fontId="67" fillId="36" borderId="14" xfId="96" applyNumberFormat="1" applyFont="1" applyFill="1" applyBorder="1" applyAlignment="1" applyProtection="1">
      <alignment horizontal="center" vertical="center" wrapText="1"/>
      <protection locked="0"/>
    </xf>
    <xf numFmtId="0" fontId="67" fillId="36" borderId="39" xfId="0" applyFont="1" applyFill="1" applyBorder="1" applyAlignment="1" applyProtection="1">
      <alignment horizontal="center" vertical="top"/>
      <protection locked="0"/>
    </xf>
    <xf numFmtId="0" fontId="68" fillId="36" borderId="0" xfId="0" applyFont="1" applyFill="1" applyAlignment="1">
      <alignment horizontal="center" vertical="center"/>
    </xf>
    <xf numFmtId="0" fontId="68" fillId="36" borderId="0" xfId="0" applyFont="1" applyFill="1"/>
    <xf numFmtId="178" fontId="33" fillId="36" borderId="26" xfId="0" applyNumberFormat="1" applyFont="1" applyFill="1" applyBorder="1" applyAlignment="1" applyProtection="1">
      <alignment horizontal="center" vertical="center" wrapText="1" shrinkToFit="1"/>
      <protection locked="0"/>
    </xf>
    <xf numFmtId="49" fontId="33" fillId="35" borderId="30" xfId="96" applyNumberFormat="1" applyFont="1" applyFill="1" applyBorder="1" applyAlignment="1" applyProtection="1">
      <alignment horizontal="center" vertical="center" wrapText="1"/>
      <protection locked="0"/>
    </xf>
    <xf numFmtId="0" fontId="65" fillId="36" borderId="38" xfId="0" applyFont="1" applyFill="1" applyBorder="1" applyAlignment="1">
      <alignment horizontal="center" vertical="center" wrapText="1"/>
    </xf>
    <xf numFmtId="172" fontId="35" fillId="35" borderId="29" xfId="0" applyNumberFormat="1" applyFont="1" applyFill="1" applyBorder="1" applyAlignment="1" applyProtection="1">
      <alignment horizontal="center" vertical="center" wrapText="1"/>
      <protection hidden="1"/>
    </xf>
    <xf numFmtId="172" fontId="35" fillId="35" borderId="30" xfId="0" applyNumberFormat="1" applyFont="1" applyFill="1" applyBorder="1" applyAlignment="1" applyProtection="1">
      <alignment horizontal="center" vertical="center" wrapText="1"/>
      <protection hidden="1"/>
    </xf>
    <xf numFmtId="172" fontId="3" fillId="35" borderId="30" xfId="96" applyNumberFormat="1" applyFont="1" applyFill="1" applyBorder="1" applyAlignment="1" applyProtection="1">
      <alignment horizontal="center" vertical="center" wrapText="1"/>
      <protection locked="0"/>
    </xf>
    <xf numFmtId="49" fontId="3" fillId="36" borderId="30" xfId="0" applyNumberFormat="1" applyFont="1" applyFill="1" applyBorder="1" applyAlignment="1" applyProtection="1">
      <alignment horizontal="center" vertical="center" wrapText="1"/>
      <protection locked="0"/>
    </xf>
    <xf numFmtId="14" fontId="3" fillId="35" borderId="39" xfId="79" applyNumberFormat="1" applyFont="1" applyFill="1" applyBorder="1" applyAlignment="1" applyProtection="1">
      <alignment horizontal="center" vertical="center" wrapText="1"/>
    </xf>
    <xf numFmtId="178" fontId="3" fillId="35" borderId="39" xfId="0" applyNumberFormat="1" applyFont="1" applyFill="1" applyBorder="1" applyAlignment="1">
      <alignment horizontal="center" vertical="center" wrapText="1" shrinkToFit="1"/>
    </xf>
    <xf numFmtId="178" fontId="3" fillId="36" borderId="39" xfId="0" applyNumberFormat="1" applyFont="1" applyFill="1" applyBorder="1" applyAlignment="1">
      <alignment horizontal="center" vertical="center" wrapText="1" shrinkToFit="1"/>
    </xf>
    <xf numFmtId="168" fontId="3" fillId="36" borderId="39" xfId="0" applyNumberFormat="1" applyFont="1" applyFill="1" applyBorder="1" applyAlignment="1" applyProtection="1">
      <alignment horizontal="center" vertical="center" wrapText="1"/>
      <protection locked="0"/>
    </xf>
    <xf numFmtId="0" fontId="35" fillId="35" borderId="46" xfId="0" applyFont="1" applyFill="1" applyBorder="1" applyAlignment="1" applyProtection="1">
      <alignment horizontal="center" vertical="center" wrapText="1"/>
      <protection locked="0"/>
    </xf>
    <xf numFmtId="1" fontId="3" fillId="36" borderId="32" xfId="96" applyNumberFormat="1" applyFont="1" applyFill="1" applyBorder="1" applyAlignment="1" applyProtection="1">
      <alignment horizontal="center" vertical="center" wrapText="1"/>
      <protection locked="0"/>
    </xf>
    <xf numFmtId="0" fontId="35" fillId="36" borderId="18" xfId="0" applyFont="1" applyFill="1" applyBorder="1" applyAlignment="1" applyProtection="1">
      <alignment horizontal="center" vertical="center" wrapText="1"/>
      <protection locked="0"/>
    </xf>
    <xf numFmtId="0" fontId="3" fillId="36" borderId="16" xfId="0" applyFont="1" applyFill="1" applyBorder="1" applyAlignment="1" applyProtection="1">
      <alignment horizontal="center" vertical="center" wrapText="1"/>
    </xf>
    <xf numFmtId="49" fontId="3" fillId="36" borderId="32" xfId="0" applyNumberFormat="1" applyFont="1" applyFill="1" applyBorder="1" applyAlignment="1" applyProtection="1">
      <alignment horizontal="center" vertical="center" wrapText="1"/>
    </xf>
    <xf numFmtId="49" fontId="3" fillId="35" borderId="48" xfId="0" applyNumberFormat="1" applyFont="1" applyFill="1" applyBorder="1" applyAlignment="1" applyProtection="1">
      <alignment horizontal="center" vertical="center" wrapText="1"/>
    </xf>
    <xf numFmtId="0" fontId="35" fillId="35" borderId="49" xfId="0" applyFont="1" applyFill="1" applyBorder="1" applyAlignment="1" applyProtection="1">
      <alignment horizontal="center" vertical="center" wrapText="1"/>
      <protection locked="0"/>
    </xf>
    <xf numFmtId="178" fontId="33" fillId="36" borderId="32" xfId="0" applyNumberFormat="1" applyFont="1" applyFill="1" applyBorder="1" applyAlignment="1" applyProtection="1">
      <alignment horizontal="center" vertical="center" wrapText="1" shrinkToFit="1"/>
      <protection locked="0"/>
    </xf>
    <xf numFmtId="49" fontId="3" fillId="35" borderId="50" xfId="96" applyNumberFormat="1" applyFont="1" applyFill="1" applyBorder="1" applyAlignment="1" applyProtection="1">
      <alignment horizontal="center" vertical="center" wrapText="1"/>
      <protection locked="0"/>
    </xf>
    <xf numFmtId="49" fontId="33" fillId="35" borderId="42" xfId="96" applyNumberFormat="1" applyFont="1" applyFill="1" applyBorder="1" applyAlignment="1" applyProtection="1">
      <alignment horizontal="center" vertical="center" wrapText="1"/>
      <protection locked="0"/>
    </xf>
    <xf numFmtId="0" fontId="35" fillId="35" borderId="50" xfId="0" applyFont="1" applyFill="1" applyBorder="1" applyAlignment="1" applyProtection="1">
      <alignment horizontal="center" vertical="center" wrapText="1"/>
      <protection locked="0"/>
    </xf>
    <xf numFmtId="0" fontId="3" fillId="35" borderId="42" xfId="0" applyFont="1" applyFill="1" applyBorder="1" applyAlignment="1" applyProtection="1">
      <alignment horizontal="center" vertical="center" wrapText="1"/>
      <protection locked="0"/>
    </xf>
    <xf numFmtId="0" fontId="65" fillId="36" borderId="47" xfId="0" applyFont="1" applyFill="1" applyBorder="1" applyAlignment="1">
      <alignment horizontal="center" vertical="center" wrapText="1"/>
    </xf>
    <xf numFmtId="172" fontId="35" fillId="35" borderId="50" xfId="0" applyNumberFormat="1" applyFont="1" applyFill="1" applyBorder="1" applyAlignment="1" applyProtection="1">
      <alignment horizontal="center" vertical="center" wrapText="1"/>
      <protection hidden="1"/>
    </xf>
    <xf numFmtId="172" fontId="35" fillId="35" borderId="42" xfId="0" applyNumberFormat="1" applyFont="1" applyFill="1" applyBorder="1" applyAlignment="1" applyProtection="1">
      <alignment horizontal="center" vertical="center" wrapText="1"/>
      <protection hidden="1"/>
    </xf>
    <xf numFmtId="172" fontId="3" fillId="35" borderId="42" xfId="96" applyNumberFormat="1" applyFont="1" applyFill="1" applyBorder="1" applyAlignment="1" applyProtection="1">
      <alignment horizontal="center" vertical="center" wrapText="1"/>
      <protection locked="0"/>
    </xf>
    <xf numFmtId="172" fontId="3" fillId="36" borderId="42" xfId="96" applyNumberFormat="1" applyFont="1" applyFill="1" applyBorder="1" applyAlignment="1" applyProtection="1">
      <alignment horizontal="center" vertical="center" wrapText="1"/>
      <protection locked="0"/>
    </xf>
    <xf numFmtId="172" fontId="35" fillId="36" borderId="42" xfId="0" applyNumberFormat="1" applyFont="1" applyFill="1" applyBorder="1" applyAlignment="1" applyProtection="1">
      <alignment horizontal="center" vertical="center" wrapText="1"/>
      <protection hidden="1"/>
    </xf>
    <xf numFmtId="0" fontId="3" fillId="36" borderId="51" xfId="0" applyFont="1" applyFill="1" applyBorder="1" applyAlignment="1" applyProtection="1">
      <alignment horizontal="center" vertical="center" wrapText="1"/>
    </xf>
    <xf numFmtId="0" fontId="35" fillId="36" borderId="50" xfId="0" applyFont="1" applyFill="1" applyBorder="1" applyAlignment="1" applyProtection="1">
      <alignment horizontal="center" vertical="center" wrapText="1"/>
      <protection locked="0"/>
    </xf>
    <xf numFmtId="0" fontId="3" fillId="36" borderId="42" xfId="0" applyFont="1" applyFill="1" applyBorder="1" applyAlignment="1" applyProtection="1">
      <alignment horizontal="center" vertical="center" wrapText="1"/>
    </xf>
    <xf numFmtId="14" fontId="3" fillId="36" borderId="42" xfId="96" applyNumberFormat="1" applyFont="1" applyFill="1" applyBorder="1" applyAlignment="1" applyProtection="1">
      <alignment horizontal="center" vertical="center" wrapText="1"/>
      <protection locked="0"/>
    </xf>
    <xf numFmtId="14" fontId="35" fillId="36" borderId="42" xfId="0" applyNumberFormat="1" applyFont="1" applyFill="1" applyBorder="1" applyAlignment="1" applyProtection="1">
      <alignment horizontal="center" vertical="center" wrapText="1"/>
      <protection locked="0"/>
    </xf>
    <xf numFmtId="0" fontId="35" fillId="36" borderId="42" xfId="0" applyFont="1" applyFill="1" applyBorder="1" applyAlignment="1" applyProtection="1">
      <alignment horizontal="center" vertical="center" wrapText="1"/>
      <protection locked="0"/>
    </xf>
    <xf numFmtId="0" fontId="35" fillId="36" borderId="49" xfId="0" applyFont="1" applyFill="1" applyBorder="1" applyAlignment="1" applyProtection="1">
      <alignment horizontal="center" vertical="center" wrapText="1"/>
      <protection locked="0"/>
    </xf>
    <xf numFmtId="0" fontId="35" fillId="36" borderId="52" xfId="0" applyFont="1" applyFill="1" applyBorder="1" applyAlignment="1" applyProtection="1">
      <alignment horizontal="center" vertical="center" wrapText="1"/>
      <protection locked="0"/>
    </xf>
    <xf numFmtId="1" fontId="3" fillId="36" borderId="42" xfId="96" applyNumberFormat="1" applyFont="1" applyFill="1" applyBorder="1" applyAlignment="1" applyProtection="1">
      <alignment horizontal="center" vertical="center" wrapText="1"/>
      <protection locked="0"/>
    </xf>
    <xf numFmtId="0" fontId="3" fillId="36" borderId="42" xfId="0" applyFont="1" applyFill="1" applyBorder="1" applyAlignment="1" applyProtection="1">
      <alignment horizontal="center" vertical="center" wrapText="1"/>
      <protection locked="0"/>
    </xf>
    <xf numFmtId="0" fontId="35" fillId="36" borderId="42" xfId="0" applyFont="1" applyFill="1" applyBorder="1" applyAlignment="1" applyProtection="1">
      <alignment horizontal="center" vertical="center" wrapText="1"/>
    </xf>
    <xf numFmtId="0" fontId="3" fillId="35" borderId="42" xfId="0" applyFont="1" applyFill="1" applyBorder="1" applyAlignment="1" applyProtection="1">
      <alignment horizontal="center" vertical="center" wrapText="1"/>
    </xf>
    <xf numFmtId="0" fontId="3" fillId="35" borderId="49" xfId="79" applyFont="1" applyFill="1" applyBorder="1" applyAlignment="1" applyProtection="1">
      <alignment horizontal="center" vertical="center" wrapText="1"/>
    </xf>
    <xf numFmtId="14" fontId="3" fillId="35" borderId="32" xfId="0" applyNumberFormat="1" applyFont="1" applyFill="1" applyBorder="1" applyAlignment="1" applyProtection="1">
      <alignment horizontal="center" vertical="center" wrapText="1"/>
      <protection locked="0"/>
    </xf>
    <xf numFmtId="14" fontId="3" fillId="35" borderId="18" xfId="0" applyNumberFormat="1" applyFont="1" applyFill="1" applyBorder="1" applyAlignment="1" applyProtection="1">
      <alignment horizontal="center" vertical="center" wrapText="1"/>
      <protection locked="0"/>
    </xf>
    <xf numFmtId="14" fontId="3" fillId="35" borderId="13" xfId="79" applyNumberFormat="1" applyFont="1" applyFill="1" applyBorder="1" applyAlignment="1" applyProtection="1">
      <alignment horizontal="center" vertical="center" wrapText="1"/>
    </xf>
    <xf numFmtId="0" fontId="3" fillId="35" borderId="16" xfId="0" applyFont="1" applyFill="1" applyBorder="1" applyAlignment="1" applyProtection="1">
      <alignment horizontal="center" vertical="center" wrapText="1"/>
      <protection locked="0"/>
    </xf>
    <xf numFmtId="0" fontId="35" fillId="35" borderId="42" xfId="0" applyFont="1" applyFill="1" applyBorder="1" applyAlignment="1" applyProtection="1">
      <alignment horizontal="center" vertical="center" wrapText="1"/>
      <protection locked="0"/>
    </xf>
    <xf numFmtId="178" fontId="3" fillId="35" borderId="13" xfId="0" applyNumberFormat="1" applyFont="1" applyFill="1" applyBorder="1" applyAlignment="1">
      <alignment horizontal="center" vertical="center" wrapText="1" shrinkToFit="1"/>
    </xf>
    <xf numFmtId="178" fontId="3" fillId="36" borderId="13" xfId="0" applyNumberFormat="1" applyFont="1" applyFill="1" applyBorder="1" applyAlignment="1">
      <alignment horizontal="center" vertical="center" wrapText="1" shrinkToFit="1"/>
    </xf>
    <xf numFmtId="168" fontId="3" fillId="36" borderId="13" xfId="0" applyNumberFormat="1" applyFont="1" applyFill="1" applyBorder="1" applyAlignment="1" applyProtection="1">
      <alignment horizontal="center" vertical="center" wrapText="1"/>
      <protection locked="0"/>
    </xf>
    <xf numFmtId="0" fontId="35" fillId="35" borderId="53" xfId="0" applyFont="1" applyFill="1" applyBorder="1" applyAlignment="1" applyProtection="1">
      <alignment horizontal="center" vertical="center" wrapText="1"/>
      <protection locked="0"/>
    </xf>
    <xf numFmtId="172" fontId="35" fillId="35" borderId="32" xfId="0" applyNumberFormat="1" applyFont="1" applyFill="1" applyBorder="1" applyAlignment="1" applyProtection="1">
      <alignment horizontal="center" vertical="center" wrapText="1"/>
      <protection locked="0"/>
    </xf>
    <xf numFmtId="0" fontId="56" fillId="35" borderId="39" xfId="0" applyFont="1" applyFill="1" applyBorder="1" applyAlignment="1" applyProtection="1">
      <alignment horizontal="center" vertical="center" wrapText="1"/>
      <protection locked="0"/>
    </xf>
    <xf numFmtId="184" fontId="56" fillId="35" borderId="39" xfId="0" applyNumberFormat="1" applyFont="1" applyFill="1" applyBorder="1" applyAlignment="1" applyProtection="1">
      <alignment horizontal="center" vertical="center" wrapText="1"/>
      <protection hidden="1"/>
    </xf>
    <xf numFmtId="0" fontId="35" fillId="35" borderId="39" xfId="0" applyFont="1" applyFill="1" applyBorder="1" applyAlignment="1" applyProtection="1">
      <alignment horizontal="center" vertical="center" wrapText="1"/>
      <protection hidden="1"/>
    </xf>
    <xf numFmtId="0" fontId="56" fillId="35" borderId="39" xfId="0" applyFont="1" applyFill="1" applyBorder="1" applyAlignment="1" applyProtection="1">
      <alignment horizontal="left" vertical="center" wrapText="1"/>
      <protection locked="0"/>
    </xf>
    <xf numFmtId="14" fontId="56" fillId="35" borderId="39" xfId="0" applyNumberFormat="1" applyFont="1" applyFill="1" applyBorder="1" applyAlignment="1" applyProtection="1">
      <alignment horizontal="center" vertical="center" wrapText="1"/>
      <protection locked="0"/>
    </xf>
    <xf numFmtId="174" fontId="56" fillId="35" borderId="39" xfId="0" applyNumberFormat="1" applyFont="1" applyFill="1" applyBorder="1" applyAlignment="1" applyProtection="1">
      <alignment horizontal="center" vertical="center" wrapText="1"/>
      <protection locked="0"/>
    </xf>
    <xf numFmtId="4" fontId="56" fillId="35" borderId="39" xfId="0" applyNumberFormat="1" applyFont="1" applyFill="1" applyBorder="1" applyAlignment="1" applyProtection="1">
      <alignment horizontal="center" vertical="center" wrapText="1"/>
      <protection locked="0"/>
    </xf>
    <xf numFmtId="0" fontId="37" fillId="35" borderId="0" xfId="0" applyFont="1" applyFill="1" applyAlignment="1">
      <alignment vertical="center"/>
    </xf>
    <xf numFmtId="49" fontId="30" fillId="35" borderId="39" xfId="0" applyNumberFormat="1" applyFont="1" applyFill="1" applyBorder="1" applyAlignment="1" applyProtection="1">
      <alignment horizontal="center" vertical="center" wrapText="1"/>
      <protection locked="0"/>
    </xf>
    <xf numFmtId="14" fontId="30" fillId="36" borderId="39" xfId="0" applyNumberFormat="1" applyFont="1" applyFill="1" applyBorder="1" applyAlignment="1">
      <alignment horizontal="center" vertical="center" wrapText="1"/>
    </xf>
    <xf numFmtId="172" fontId="30" fillId="35" borderId="39" xfId="0" applyNumberFormat="1" applyFont="1" applyFill="1" applyBorder="1" applyAlignment="1" applyProtection="1">
      <alignment horizontal="center" vertical="center" wrapText="1"/>
      <protection hidden="1"/>
    </xf>
    <xf numFmtId="4" fontId="30" fillId="35" borderId="39" xfId="0" applyNumberFormat="1" applyFont="1" applyFill="1" applyBorder="1" applyAlignment="1" applyProtection="1">
      <alignment horizontal="center" vertical="center" wrapText="1"/>
    </xf>
    <xf numFmtId="172" fontId="35" fillId="35" borderId="37" xfId="0" applyNumberFormat="1" applyFont="1" applyFill="1" applyBorder="1" applyAlignment="1" applyProtection="1">
      <alignment horizontal="center" vertical="center" wrapText="1"/>
      <protection hidden="1"/>
    </xf>
  </cellXfs>
  <cellStyles count="177">
    <cellStyle name="_149_942 - Отчет об исполнении ГКПЗ ОАО АЭК Комиэнерго за 2006 год" xfId="1"/>
    <cellStyle name="_ИСП 2006 свод" xfId="2"/>
    <cellStyle name="_МОЭСК корректировка ГКПЗ 2006 обраб" xfId="3"/>
    <cellStyle name="_МОЭСК отчет ГД за 2006" xfId="4"/>
    <cellStyle name="_МРСК Сибири отчет за 2006" xfId="5"/>
    <cellStyle name="_МРСК ЦиСК отчет за 2006" xfId="6"/>
    <cellStyle name="_Отчет в МРСК_1149_2006_Псковэнерго (V.3)" xfId="7"/>
    <cellStyle name="_Отчет исполнения ГКПЗ за 2006г" xfId="8"/>
    <cellStyle name="_Отчет ЛЭ_2006_по форме МРСК" xfId="9"/>
    <cellStyle name="_Отчет МРСК С-З за 2006 год" xfId="10"/>
    <cellStyle name="_Отчет о выполнении ГКПЗ за 2006" xfId="11"/>
    <cellStyle name="_отчет об исполнении ГКПЗ ОАО Колэнерго(МРСК) 2006г." xfId="12"/>
    <cellStyle name="_ЮСК отчет за 2006" xfId="13"/>
    <cellStyle name="20% - Акцент1 2" xfId="14"/>
    <cellStyle name="20% - Акцент2 2" xfId="15"/>
    <cellStyle name="20% - Акцент3 2" xfId="16"/>
    <cellStyle name="20% - Акцент4 2" xfId="17"/>
    <cellStyle name="20% - Акцент5 2" xfId="18"/>
    <cellStyle name="20% - Акцент6 2" xfId="19"/>
    <cellStyle name="40% - Акцент1 2" xfId="20"/>
    <cellStyle name="40% - Акцент2 2" xfId="21"/>
    <cellStyle name="40% - Акцент3 2" xfId="22"/>
    <cellStyle name="40% - Акцент4 2" xfId="23"/>
    <cellStyle name="40% - Акцент5 2" xfId="24"/>
    <cellStyle name="40% - Акцент6 2" xfId="25"/>
    <cellStyle name="60% - Акцент1 2" xfId="26"/>
    <cellStyle name="60% - Акцент2 2" xfId="27"/>
    <cellStyle name="60% - Акцент3 2" xfId="28"/>
    <cellStyle name="60% - Акцент4 2" xfId="29"/>
    <cellStyle name="60% - Акцент5 2" xfId="30"/>
    <cellStyle name="60% - Акцент6 2" xfId="31"/>
    <cellStyle name="Normal" xfId="32"/>
    <cellStyle name="Normal 2" xfId="33"/>
    <cellStyle name="S0" xfId="34"/>
    <cellStyle name="S3_Лист4 (2)" xfId="35"/>
    <cellStyle name="Акцент1 2" xfId="36"/>
    <cellStyle name="Акцент2 2" xfId="37"/>
    <cellStyle name="Акцент3 2" xfId="38"/>
    <cellStyle name="Акцент4 2" xfId="39"/>
    <cellStyle name="Акцент5 2" xfId="40"/>
    <cellStyle name="Акцент6 2" xfId="41"/>
    <cellStyle name="Беззащитный" xfId="42"/>
    <cellStyle name="Ввод  2" xfId="43"/>
    <cellStyle name="Ввод  2 2" xfId="44"/>
    <cellStyle name="Вывод 2" xfId="45"/>
    <cellStyle name="Вывод 2 2" xfId="46"/>
    <cellStyle name="Вычисление 2" xfId="47"/>
    <cellStyle name="Вычисление 2 2" xfId="48"/>
    <cellStyle name="Гиперссылка" xfId="49" builtinId="8"/>
    <cellStyle name="Заголовок 1 2" xfId="50"/>
    <cellStyle name="Заголовок 2 2" xfId="51"/>
    <cellStyle name="Заголовок 3 2" xfId="52"/>
    <cellStyle name="Заголовок 4 2" xfId="53"/>
    <cellStyle name="ЗаголовокСтолбца" xfId="54"/>
    <cellStyle name="Защитный" xfId="55"/>
    <cellStyle name="Значение" xfId="56"/>
    <cellStyle name="Итог 2" xfId="57"/>
    <cellStyle name="Итог 2 2" xfId="58"/>
    <cellStyle name="Контрольная ячейка 2" xfId="59"/>
    <cellStyle name="Название 2" xfId="60"/>
    <cellStyle name="Нейтральный 2" xfId="61"/>
    <cellStyle name="Обычный" xfId="0" builtinId="0"/>
    <cellStyle name="Обычный 10" xfId="62"/>
    <cellStyle name="Обычный 100" xfId="63"/>
    <cellStyle name="Обычный 107" xfId="64"/>
    <cellStyle name="Обычный 11" xfId="65"/>
    <cellStyle name="Обычный 2" xfId="66"/>
    <cellStyle name="Обычный 2 10" xfId="67"/>
    <cellStyle name="Обычный 2 2" xfId="68"/>
    <cellStyle name="Обычный 2 2 2" xfId="69"/>
    <cellStyle name="Обычный 2 2 2 29" xfId="70"/>
    <cellStyle name="Обычный 2 2 3" xfId="71"/>
    <cellStyle name="Обычный 2 2 4" xfId="72"/>
    <cellStyle name="Обычный 2 26 2" xfId="73"/>
    <cellStyle name="Обычный 2 3" xfId="74"/>
    <cellStyle name="Обычный 2 4" xfId="75"/>
    <cellStyle name="Обычный 2 5" xfId="76"/>
    <cellStyle name="Обычный 2_Доходы, затраты фин" xfId="77"/>
    <cellStyle name="Обычный 276" xfId="78"/>
    <cellStyle name="Обычный 276 2" xfId="79"/>
    <cellStyle name="Обычный 284" xfId="80"/>
    <cellStyle name="Обычный 3" xfId="81"/>
    <cellStyle name="Обычный 3 2" xfId="82"/>
    <cellStyle name="Обычный 3 3" xfId="83"/>
    <cellStyle name="Обычный 3 4" xfId="84"/>
    <cellStyle name="Обычный 34 2" xfId="85"/>
    <cellStyle name="Обычный 35" xfId="86"/>
    <cellStyle name="Обычный 4" xfId="87"/>
    <cellStyle name="Обычный 4 2" xfId="88"/>
    <cellStyle name="Обычный 4 3" xfId="89"/>
    <cellStyle name="Обычный 4 4" xfId="90"/>
    <cellStyle name="Обычный 5" xfId="91"/>
    <cellStyle name="Обычный 6" xfId="92"/>
    <cellStyle name="Обычный 7" xfId="93"/>
    <cellStyle name="Обычный 8" xfId="94"/>
    <cellStyle name="Обычный 9" xfId="95"/>
    <cellStyle name="Обычный_Исполнительный аппарат МРСК Центра и Приволжья" xfId="96"/>
    <cellStyle name="Плохой 2" xfId="97"/>
    <cellStyle name="Поле ввода" xfId="98"/>
    <cellStyle name="Пояснение 2" xfId="99"/>
    <cellStyle name="Примечание 2" xfId="100"/>
    <cellStyle name="Примечание 2 2" xfId="101"/>
    <cellStyle name="Процентный 10" xfId="102"/>
    <cellStyle name="Процентный 10 10" xfId="103"/>
    <cellStyle name="Процентный 10 2" xfId="104"/>
    <cellStyle name="Процентный 11" xfId="105"/>
    <cellStyle name="Процентный 11 2" xfId="106"/>
    <cellStyle name="Процентный 12" xfId="107"/>
    <cellStyle name="Процентный 13" xfId="108"/>
    <cellStyle name="Процентный 14" xfId="109"/>
    <cellStyle name="Процентный 15" xfId="110"/>
    <cellStyle name="Процентный 2" xfId="111"/>
    <cellStyle name="Процентный 2 10" xfId="112"/>
    <cellStyle name="Процентный 2 11" xfId="113"/>
    <cellStyle name="Процентный 2 2" xfId="114"/>
    <cellStyle name="Процентный 2 3" xfId="115"/>
    <cellStyle name="Процентный 2 4" xfId="116"/>
    <cellStyle name="Процентный 2 5" xfId="117"/>
    <cellStyle name="Процентный 2 6" xfId="118"/>
    <cellStyle name="Процентный 2 7" xfId="119"/>
    <cellStyle name="Процентный 2 8" xfId="120"/>
    <cellStyle name="Процентный 2 9" xfId="121"/>
    <cellStyle name="Процентный 3" xfId="122"/>
    <cellStyle name="Процентный 4" xfId="123"/>
    <cellStyle name="Процентный 5" xfId="124"/>
    <cellStyle name="Процентный 6" xfId="125"/>
    <cellStyle name="Процентный 7" xfId="126"/>
    <cellStyle name="Процентный 8" xfId="127"/>
    <cellStyle name="Процентный 9" xfId="128"/>
    <cellStyle name="Связанная ячейка 2" xfId="129"/>
    <cellStyle name="Стиль 1" xfId="130"/>
    <cellStyle name="Стиль 1 2" xfId="131"/>
    <cellStyle name="Стиль 1 2 2" xfId="132"/>
    <cellStyle name="Стиль 1 2 3" xfId="133"/>
    <cellStyle name="Стиль 1 2 4" xfId="134"/>
    <cellStyle name="Стиль 1 3" xfId="135"/>
    <cellStyle name="Стиль 1 4" xfId="136"/>
    <cellStyle name="Текст предупреждения 2" xfId="137"/>
    <cellStyle name="Тысячи [0]_22гк" xfId="138"/>
    <cellStyle name="Тысячи_22гк" xfId="139"/>
    <cellStyle name="Финансовый" xfId="140" builtinId="3"/>
    <cellStyle name="Финансовый 10" xfId="141"/>
    <cellStyle name="Финансовый 10 2" xfId="142"/>
    <cellStyle name="Финансовый 10 2 2" xfId="143"/>
    <cellStyle name="Финансовый 11" xfId="144"/>
    <cellStyle name="Финансовый 11 2" xfId="145"/>
    <cellStyle name="Финансовый 11 2 2" xfId="146"/>
    <cellStyle name="Финансовый 12" xfId="147"/>
    <cellStyle name="Финансовый 13" xfId="148"/>
    <cellStyle name="Финансовый 14" xfId="149"/>
    <cellStyle name="Финансовый 15" xfId="150"/>
    <cellStyle name="Финансовый 16" xfId="151"/>
    <cellStyle name="Финансовый 16 2" xfId="152"/>
    <cellStyle name="Финансовый 17" xfId="153"/>
    <cellStyle name="Финансовый 17 2" xfId="154"/>
    <cellStyle name="Финансовый 18" xfId="155"/>
    <cellStyle name="Финансовый 2" xfId="156"/>
    <cellStyle name="Финансовый 2 10" xfId="157"/>
    <cellStyle name="Финансовый 2 11" xfId="158"/>
    <cellStyle name="Финансовый 2 11 2" xfId="159"/>
    <cellStyle name="Финансовый 2 2" xfId="160"/>
    <cellStyle name="Финансовый 2 2 2" xfId="161"/>
    <cellStyle name="Финансовый 2 3" xfId="162"/>
    <cellStyle name="Финансовый 2 4" xfId="163"/>
    <cellStyle name="Финансовый 2 5" xfId="164"/>
    <cellStyle name="Финансовый 2 6" xfId="165"/>
    <cellStyle name="Финансовый 2 7" xfId="166"/>
    <cellStyle name="Финансовый 2 8" xfId="167"/>
    <cellStyle name="Финансовый 2 9" xfId="168"/>
    <cellStyle name="Финансовый 3" xfId="169"/>
    <cellStyle name="Финансовый 4" xfId="170"/>
    <cellStyle name="Финансовый 5" xfId="171"/>
    <cellStyle name="Финансовый 6" xfId="172"/>
    <cellStyle name="Финансовый 7" xfId="173"/>
    <cellStyle name="Финансовый 8" xfId="174"/>
    <cellStyle name="Финансовый 9" xfId="175"/>
    <cellStyle name="Хороший 2" xfId="176"/>
  </cellStyles>
  <dxfs count="354"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microsoft.com/office/2017/10/relationships/person" Target="persons/person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_FE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S"/>
      <sheetName val="свод до вн.об."/>
      <sheetName val="расш.для РАО"/>
      <sheetName val="расш.для РАО стр.310"/>
      <sheetName val="_FES"/>
      <sheetName val="функ.блок"/>
      <sheetName val="группа продукции"/>
      <sheetName val="Справочник Вид продукции"/>
      <sheetName val="спр 4.2"/>
      <sheetName val="спр 5"/>
      <sheetName val="спр 1.1"/>
      <sheetName val="спр 4.1"/>
      <sheetName val="спр 8"/>
      <sheetName val="спр 19"/>
      <sheetName val="спр 17.1"/>
      <sheetName val="Применяемые коэффициенты"/>
      <sheetName val="спр 15.1"/>
      <sheetName val="спр 15"/>
      <sheetName val="сп 11"/>
      <sheetName val="сп 3.1"/>
      <sheetName val="Справочники"/>
      <sheetName val="Применяемые коэффициенты (2012)"/>
      <sheetName val="11"/>
      <sheetName val="42-43"/>
      <sheetName val="5"/>
      <sheetName val="10"/>
      <sheetName val="12"/>
      <sheetName val="13-14"/>
      <sheetName val="29"/>
      <sheetName val="Применяемые коэффициенты (2013)"/>
      <sheetName val="31"/>
      <sheetName val="30"/>
      <sheetName val="31!"/>
      <sheetName val="44-45"/>
      <sheetName val="Применяемые коэффициенты (2014)"/>
      <sheetName val="33!"/>
      <sheetName val="32!"/>
      <sheetName val="БДР- ДПН"/>
      <sheetName val="33"/>
      <sheetName val="32"/>
      <sheetName val="Лист1"/>
      <sheetName val="03_Справочники"/>
      <sheetName val="Списки"/>
      <sheetName val="Лист2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tc={005E00D3-00FC-4172-A58C-001900320077}" id="{C9D0B88F-B093-5C73-C914-94D581743388}"/>
  <person displayName="tc={00A900AB-00F0-4A74-B7DF-00DC0036004E}" id="{52410B45-5C92-A45A-1F75-A36E1ACB9A58}"/>
  <person displayName="tc={0078002A-00B9-4830-8998-00ED00D500EB}" id="{2E78B4BC-788E-CF84-855B-94D5EECBB2C5}"/>
  <person displayName="tc={00580050-005C-4B94-A7F0-00DB001B000F}" id="{20981959-86AD-C929-65DE-2F43BA3CEB03}"/>
  <person displayName="tc={009A008E-0091-4A89-86E2-006600D000E6}" id="{628CD171-23A5-2E4A-A010-6A9423C4EC20}"/>
</personList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I153" personId="{C9D0B88F-B093-5C73-C914-94D581743388}" id="{00C0003E-0051-401B-8247-0078003000CE}" done="0">
    <text xml:space="preserve">Надежда Кузнецова:
43.22
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AD96" personId="{52410B45-5C92-A45A-1F75-A36E1ACB9A58}" id="{000D007C-00BB-4BDC-A290-00B2009E008D}" done="0">
    <text xml:space="preserve">Яскина Ирина Владимировна:
это противоскользящие ленты
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AH135" personId="{2E78B4BC-788E-CF84-855B-94D5EECBB2C5}" id="{00C90097-00F8-4FF7-86F6-00CE0072000B}" done="0">
    <text xml:space="preserve">tc={00A900AB-00F0-4A74-B7DF-00DC0036004E}:
Яскина Ирина Владимировна:
это противоскользящие ленты
</text>
  </threadedComment>
  <threadedComment ref="AH137" personId="{20981959-86AD-C929-65DE-2F43BA3CEB03}" id="{002500FE-00B7-4609-B872-00FA00710031}" done="0">
    <text xml:space="preserve">tc={00F300E4-00C6-45BC-96C7-001700460076}:
Яскина Ирина Владимировна:
в лоте знаки, плакаты и стенды по охране труда
</text>
  </threadedComment>
</ThreadedComments>
</file>

<file path=xl/threadedComments/threadedComment4.xml><?xml version="1.0" encoding="utf-8"?>
<ThreadedComments xmlns="http://schemas.microsoft.com/office/spreadsheetml/2018/threadedcomments" xmlns:x="http://schemas.openxmlformats.org/spreadsheetml/2006/main">
  <threadedComment ref="AF139" personId="{628CD171-23A5-2E4A-A010-6A9423C4EC20}" id="{00260085-00DD-45EF-B08D-0087005700EB}" done="0">
    <text xml:space="preserve">tc={00A900AB-00F0-4A74-B7DF-00DC0036004E}:
Яскина Ирина Владимировна:
это противоскользящие ленты
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2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Relationship Id="rId4" Type="http://schemas.microsoft.com/office/2017/10/relationships/threadedComment" Target="../threadedComments/threadedComment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GM290"/>
  <sheetViews>
    <sheetView tabSelected="1" zoomScale="70" workbookViewId="0">
      <pane xSplit="7" ySplit="8" topLeftCell="AM286" activePane="bottomRight" state="frozen"/>
      <selection activeCell="G116" sqref="G116"/>
      <selection pane="topRight"/>
      <selection pane="bottomLeft"/>
      <selection pane="bottomRight" activeCell="A289" sqref="A289:XFD290"/>
    </sheetView>
  </sheetViews>
  <sheetFormatPr defaultRowHeight="15" outlineLevelRow="1" x14ac:dyDescent="0.25"/>
  <cols>
    <col min="1" max="1" width="9.140625" style="1"/>
    <col min="2" max="2" width="19.85546875" style="1" customWidth="1"/>
    <col min="3" max="3" width="15.42578125" style="1" customWidth="1"/>
    <col min="4" max="4" width="22.42578125" style="1" customWidth="1"/>
    <col min="5" max="5" width="19.85546875" style="1" customWidth="1"/>
    <col min="6" max="6" width="9.42578125" style="1" customWidth="1"/>
    <col min="7" max="7" width="40" style="2" customWidth="1"/>
    <col min="8" max="8" width="13.5703125" style="1" customWidth="1"/>
    <col min="9" max="9" width="14.28515625" style="1" customWidth="1"/>
    <col min="10" max="10" width="16.5703125" style="1" customWidth="1"/>
    <col min="11" max="11" width="18.5703125" style="1" customWidth="1"/>
    <col min="12" max="12" width="18.42578125" style="3" customWidth="1"/>
    <col min="13" max="13" width="18.85546875" style="1" customWidth="1"/>
    <col min="14" max="14" width="32.28515625" style="1" customWidth="1"/>
    <col min="15" max="15" width="20.85546875" style="4" customWidth="1"/>
    <col min="16" max="16" width="18.5703125" style="4" customWidth="1"/>
    <col min="17" max="17" width="19.42578125" style="4" customWidth="1"/>
    <col min="18" max="18" width="20.7109375" style="4" customWidth="1"/>
    <col min="19" max="19" width="18.5703125" style="4" customWidth="1"/>
    <col min="20" max="20" width="17.140625" style="4" customWidth="1"/>
    <col min="21" max="21" width="21.42578125" style="3" customWidth="1"/>
    <col min="22" max="22" width="22.5703125" style="2" customWidth="1"/>
    <col min="23" max="23" width="17.7109375" style="1" customWidth="1"/>
    <col min="24" max="24" width="18" style="2" customWidth="1"/>
    <col min="25" max="25" width="13.42578125" style="1" customWidth="1"/>
    <col min="26" max="26" width="21" style="1" customWidth="1"/>
    <col min="27" max="27" width="23.140625" style="1" customWidth="1"/>
    <col min="28" max="28" width="15.28515625" style="1" customWidth="1"/>
    <col min="29" max="29" width="16.28515625" style="1" customWidth="1"/>
    <col min="30" max="30" width="38.5703125" style="5" customWidth="1"/>
    <col min="31" max="31" width="24" style="5" customWidth="1"/>
    <col min="32" max="32" width="12.7109375" style="1" customWidth="1"/>
    <col min="33" max="33" width="16.7109375" style="1" customWidth="1"/>
    <col min="34" max="34" width="12.7109375" style="1" customWidth="1"/>
    <col min="35" max="35" width="15.85546875" style="1" customWidth="1"/>
    <col min="36" max="36" width="25.5703125" style="1" customWidth="1"/>
    <col min="37" max="37" width="13.7109375" style="1" customWidth="1"/>
    <col min="38" max="39" width="13.28515625" style="1" customWidth="1"/>
    <col min="40" max="40" width="12.5703125" style="1" customWidth="1"/>
    <col min="41" max="41" width="11.42578125" style="1" customWidth="1"/>
    <col min="42" max="42" width="15" style="1" customWidth="1"/>
    <col min="43" max="43" width="49.7109375" style="1" customWidth="1"/>
    <col min="44" max="44" width="21" style="1" customWidth="1"/>
    <col min="45" max="46" width="9.28515625" style="1" customWidth="1"/>
    <col min="47" max="47" width="13" style="1" customWidth="1"/>
    <col min="48" max="48" width="10.5703125" style="1" customWidth="1"/>
    <col min="49" max="51" width="9.140625" style="1" customWidth="1"/>
    <col min="52" max="52" width="21.7109375" style="1" customWidth="1"/>
    <col min="53" max="53" width="15.42578125" style="639" bestFit="1" customWidth="1"/>
    <col min="54" max="16384" width="9.140625" style="1"/>
  </cols>
  <sheetData>
    <row r="1" spans="1:53" ht="20.25" x14ac:dyDescent="0.3">
      <c r="A1" s="6"/>
      <c r="E1" s="1448"/>
      <c r="F1" s="1448"/>
      <c r="G1" s="1449"/>
      <c r="H1" s="1448"/>
      <c r="I1" s="1448"/>
      <c r="J1" s="1448"/>
      <c r="K1" s="1448"/>
      <c r="L1" s="1448"/>
      <c r="M1" s="1448"/>
      <c r="N1" s="1448"/>
      <c r="O1" s="1448"/>
      <c r="P1" s="1448"/>
      <c r="Q1" s="1448"/>
      <c r="R1" s="1448"/>
      <c r="S1" s="1448"/>
      <c r="T1" s="1448"/>
    </row>
    <row r="2" spans="1:53" x14ac:dyDescent="0.25">
      <c r="M2" s="7"/>
      <c r="N2" s="8"/>
    </row>
    <row r="3" spans="1:53" ht="30" customHeight="1" x14ac:dyDescent="0.3">
      <c r="A3" s="9"/>
      <c r="D3" s="10" t="s">
        <v>0</v>
      </c>
      <c r="E3" s="10"/>
      <c r="F3" s="10"/>
      <c r="G3" s="11"/>
    </row>
    <row r="4" spans="1:53" hidden="1" x14ac:dyDescent="0.25">
      <c r="G4" s="1"/>
    </row>
    <row r="5" spans="1:53" s="12" customFormat="1" ht="66" customHeight="1" x14ac:dyDescent="0.25">
      <c r="A5" s="1410" t="s">
        <v>1</v>
      </c>
      <c r="B5" s="1410" t="s">
        <v>2</v>
      </c>
      <c r="C5" s="1413" t="s">
        <v>3</v>
      </c>
      <c r="D5" s="1415"/>
      <c r="E5" s="1410" t="s">
        <v>4</v>
      </c>
      <c r="F5" s="1410" t="s">
        <v>5</v>
      </c>
      <c r="G5" s="1410" t="s">
        <v>6</v>
      </c>
      <c r="H5" s="1410" t="s">
        <v>7</v>
      </c>
      <c r="I5" s="1410" t="s">
        <v>8</v>
      </c>
      <c r="J5" s="1410" t="s">
        <v>9</v>
      </c>
      <c r="K5" s="1410" t="s">
        <v>10</v>
      </c>
      <c r="L5" s="1410" t="s">
        <v>11</v>
      </c>
      <c r="M5" s="1410" t="s">
        <v>12</v>
      </c>
      <c r="N5" s="1410" t="s">
        <v>13</v>
      </c>
      <c r="O5" s="1416" t="s">
        <v>14</v>
      </c>
      <c r="P5" s="1416" t="s">
        <v>15</v>
      </c>
      <c r="Q5" s="1419" t="s">
        <v>16</v>
      </c>
      <c r="R5" s="1420"/>
      <c r="S5" s="1420"/>
      <c r="T5" s="1421"/>
      <c r="U5" s="1410" t="s">
        <v>17</v>
      </c>
      <c r="V5" s="1410" t="s">
        <v>18</v>
      </c>
      <c r="W5" s="1410" t="s">
        <v>19</v>
      </c>
      <c r="X5" s="1412" t="s">
        <v>20</v>
      </c>
      <c r="Y5" s="1412" t="s">
        <v>21</v>
      </c>
      <c r="Z5" s="1413" t="s">
        <v>22</v>
      </c>
      <c r="AA5" s="1414"/>
      <c r="AB5" s="1414"/>
      <c r="AC5" s="1415"/>
      <c r="AD5" s="1413" t="s">
        <v>23</v>
      </c>
      <c r="AE5" s="1414"/>
      <c r="AF5" s="1414"/>
      <c r="AG5" s="1414"/>
      <c r="AH5" s="1414"/>
      <c r="AI5" s="1414"/>
      <c r="AJ5" s="1414"/>
      <c r="AK5" s="1414"/>
      <c r="AL5" s="1414"/>
      <c r="AM5" s="1415"/>
      <c r="AN5" s="1410" t="s">
        <v>24</v>
      </c>
      <c r="AO5" s="1410" t="s">
        <v>25</v>
      </c>
      <c r="AP5" s="1426" t="s">
        <v>26</v>
      </c>
      <c r="AQ5" s="1427"/>
      <c r="AR5" s="1427"/>
      <c r="AS5" s="1427"/>
      <c r="AT5" s="1427"/>
      <c r="AU5" s="1427"/>
      <c r="AV5" s="1427"/>
      <c r="AW5" s="1428"/>
      <c r="AX5" s="1410" t="s">
        <v>27</v>
      </c>
      <c r="AY5" s="1410" t="s">
        <v>28</v>
      </c>
      <c r="AZ5" s="1429" t="s">
        <v>29</v>
      </c>
      <c r="BA5" s="640"/>
    </row>
    <row r="6" spans="1:53" s="12" customFormat="1" ht="51" customHeight="1" x14ac:dyDescent="0.25">
      <c r="A6" s="1425"/>
      <c r="B6" s="1425"/>
      <c r="C6" s="1410" t="s">
        <v>30</v>
      </c>
      <c r="D6" s="1410" t="s">
        <v>31</v>
      </c>
      <c r="E6" s="1425"/>
      <c r="F6" s="1425"/>
      <c r="G6" s="1425"/>
      <c r="H6" s="1425"/>
      <c r="I6" s="1425"/>
      <c r="J6" s="1425"/>
      <c r="K6" s="1425"/>
      <c r="L6" s="1425"/>
      <c r="M6" s="1425"/>
      <c r="N6" s="1425"/>
      <c r="O6" s="1417"/>
      <c r="P6" s="1417"/>
      <c r="Q6" s="1422"/>
      <c r="R6" s="1423"/>
      <c r="S6" s="1423"/>
      <c r="T6" s="1424"/>
      <c r="U6" s="1425"/>
      <c r="V6" s="1425"/>
      <c r="W6" s="1425"/>
      <c r="X6" s="1412"/>
      <c r="Y6" s="1412"/>
      <c r="Z6" s="1410" t="s">
        <v>32</v>
      </c>
      <c r="AA6" s="1410" t="s">
        <v>33</v>
      </c>
      <c r="AB6" s="1410" t="s">
        <v>34</v>
      </c>
      <c r="AC6" s="1410" t="s">
        <v>35</v>
      </c>
      <c r="AD6" s="1410" t="s">
        <v>36</v>
      </c>
      <c r="AE6" s="1410" t="s">
        <v>37</v>
      </c>
      <c r="AF6" s="1413" t="s">
        <v>38</v>
      </c>
      <c r="AG6" s="1415"/>
      <c r="AH6" s="1410" t="s">
        <v>39</v>
      </c>
      <c r="AI6" s="1413" t="s">
        <v>40</v>
      </c>
      <c r="AJ6" s="1415"/>
      <c r="AK6" s="1434" t="s">
        <v>41</v>
      </c>
      <c r="AL6" s="1410" t="s">
        <v>42</v>
      </c>
      <c r="AM6" s="1436" t="s">
        <v>43</v>
      </c>
      <c r="AN6" s="1425"/>
      <c r="AO6" s="1425"/>
      <c r="AP6" s="1429" t="s">
        <v>44</v>
      </c>
      <c r="AQ6" s="1429" t="s">
        <v>45</v>
      </c>
      <c r="AR6" s="1429" t="s">
        <v>46</v>
      </c>
      <c r="AS6" s="1429" t="s">
        <v>47</v>
      </c>
      <c r="AT6" s="1429" t="s">
        <v>48</v>
      </c>
      <c r="AU6" s="1432" t="s">
        <v>49</v>
      </c>
      <c r="AV6" s="1432" t="s">
        <v>50</v>
      </c>
      <c r="AW6" s="1429" t="s">
        <v>51</v>
      </c>
      <c r="AX6" s="1425"/>
      <c r="AY6" s="1425"/>
      <c r="AZ6" s="1430"/>
      <c r="BA6" s="640"/>
    </row>
    <row r="7" spans="1:53" s="12" customFormat="1" ht="78" customHeight="1" x14ac:dyDescent="0.25">
      <c r="A7" s="1411"/>
      <c r="B7" s="1411"/>
      <c r="C7" s="1411"/>
      <c r="D7" s="1411"/>
      <c r="E7" s="1411"/>
      <c r="F7" s="1411"/>
      <c r="G7" s="1411"/>
      <c r="H7" s="1411"/>
      <c r="I7" s="1411"/>
      <c r="J7" s="1411"/>
      <c r="K7" s="1411"/>
      <c r="L7" s="1411"/>
      <c r="M7" s="1411"/>
      <c r="N7" s="1411"/>
      <c r="O7" s="1418"/>
      <c r="P7" s="1418"/>
      <c r="Q7" s="16">
        <v>2026</v>
      </c>
      <c r="R7" s="16">
        <v>2027</v>
      </c>
      <c r="S7" s="16">
        <v>2028</v>
      </c>
      <c r="T7" s="16">
        <v>2029</v>
      </c>
      <c r="U7" s="1411"/>
      <c r="V7" s="1411"/>
      <c r="W7" s="1411"/>
      <c r="X7" s="1412"/>
      <c r="Y7" s="1412"/>
      <c r="Z7" s="1411"/>
      <c r="AA7" s="1411"/>
      <c r="AB7" s="1411"/>
      <c r="AC7" s="1411"/>
      <c r="AD7" s="1411"/>
      <c r="AE7" s="1411"/>
      <c r="AF7" s="17" t="s">
        <v>52</v>
      </c>
      <c r="AG7" s="17" t="s">
        <v>53</v>
      </c>
      <c r="AH7" s="1411"/>
      <c r="AI7" s="17" t="s">
        <v>54</v>
      </c>
      <c r="AJ7" s="17" t="s">
        <v>53</v>
      </c>
      <c r="AK7" s="1435"/>
      <c r="AL7" s="1411"/>
      <c r="AM7" s="1437"/>
      <c r="AN7" s="1411"/>
      <c r="AO7" s="1411"/>
      <c r="AP7" s="1431"/>
      <c r="AQ7" s="1431"/>
      <c r="AR7" s="1431"/>
      <c r="AS7" s="1431"/>
      <c r="AT7" s="1431"/>
      <c r="AU7" s="1433"/>
      <c r="AV7" s="1433"/>
      <c r="AW7" s="1431"/>
      <c r="AX7" s="1411"/>
      <c r="AY7" s="1411"/>
      <c r="AZ7" s="1431"/>
      <c r="BA7" s="640"/>
    </row>
    <row r="8" spans="1:53" s="18" customFormat="1" ht="15.75" x14ac:dyDescent="0.25">
      <c r="A8" s="19">
        <v>1</v>
      </c>
      <c r="B8" s="19">
        <v>2</v>
      </c>
      <c r="C8" s="19">
        <v>3</v>
      </c>
      <c r="D8" s="19">
        <v>4</v>
      </c>
      <c r="E8" s="19">
        <v>5</v>
      </c>
      <c r="F8" s="19">
        <v>6</v>
      </c>
      <c r="G8" s="19">
        <v>7</v>
      </c>
      <c r="H8" s="19">
        <v>8</v>
      </c>
      <c r="I8" s="19">
        <v>9</v>
      </c>
      <c r="J8" s="19">
        <v>10</v>
      </c>
      <c r="K8" s="19">
        <v>11</v>
      </c>
      <c r="L8" s="19">
        <v>12</v>
      </c>
      <c r="M8" s="19">
        <v>13</v>
      </c>
      <c r="N8" s="19">
        <v>14</v>
      </c>
      <c r="O8" s="16">
        <v>15</v>
      </c>
      <c r="P8" s="16">
        <v>16</v>
      </c>
      <c r="Q8" s="16">
        <v>17</v>
      </c>
      <c r="R8" s="16">
        <v>18</v>
      </c>
      <c r="S8" s="16">
        <v>19</v>
      </c>
      <c r="T8" s="16">
        <v>20</v>
      </c>
      <c r="U8" s="19">
        <v>21</v>
      </c>
      <c r="V8" s="19">
        <v>22</v>
      </c>
      <c r="W8" s="19">
        <v>23</v>
      </c>
      <c r="X8" s="19">
        <v>24</v>
      </c>
      <c r="Y8" s="19">
        <v>25</v>
      </c>
      <c r="Z8" s="19">
        <v>26</v>
      </c>
      <c r="AA8" s="19">
        <v>27</v>
      </c>
      <c r="AB8" s="19">
        <v>28</v>
      </c>
      <c r="AC8" s="19">
        <v>29</v>
      </c>
      <c r="AD8" s="19">
        <v>30</v>
      </c>
      <c r="AE8" s="19">
        <v>31</v>
      </c>
      <c r="AF8" s="19">
        <v>32</v>
      </c>
      <c r="AG8" s="19">
        <v>33</v>
      </c>
      <c r="AH8" s="19">
        <v>34</v>
      </c>
      <c r="AI8" s="19">
        <v>35</v>
      </c>
      <c r="AJ8" s="19">
        <v>36</v>
      </c>
      <c r="AK8" s="19">
        <v>37</v>
      </c>
      <c r="AL8" s="19">
        <v>38</v>
      </c>
      <c r="AM8" s="19">
        <v>39</v>
      </c>
      <c r="AN8" s="19">
        <v>40</v>
      </c>
      <c r="AO8" s="19">
        <v>41</v>
      </c>
      <c r="AP8" s="19">
        <v>42</v>
      </c>
      <c r="AQ8" s="19">
        <v>43</v>
      </c>
      <c r="AR8" s="19">
        <v>44</v>
      </c>
      <c r="AS8" s="19">
        <v>45</v>
      </c>
      <c r="AT8" s="19">
        <v>46</v>
      </c>
      <c r="AU8" s="19">
        <v>47</v>
      </c>
      <c r="AV8" s="19">
        <v>48</v>
      </c>
      <c r="AW8" s="19">
        <v>49</v>
      </c>
      <c r="AX8" s="19">
        <v>50</v>
      </c>
      <c r="AY8" s="19">
        <v>51</v>
      </c>
      <c r="AZ8" s="19">
        <v>52</v>
      </c>
      <c r="BA8" s="641"/>
    </row>
    <row r="9" spans="1:53" s="375" customFormat="1" ht="76.5" customHeight="1" x14ac:dyDescent="0.25">
      <c r="A9" s="19" t="s">
        <v>55</v>
      </c>
      <c r="B9" s="20" t="s">
        <v>56</v>
      </c>
      <c r="C9" s="21" t="s">
        <v>57</v>
      </c>
      <c r="D9" s="22" t="s">
        <v>58</v>
      </c>
      <c r="E9" s="19" t="s">
        <v>59</v>
      </c>
      <c r="F9" s="23">
        <v>1</v>
      </c>
      <c r="G9" s="17" t="s">
        <v>60</v>
      </c>
      <c r="H9" s="17" t="s">
        <v>61</v>
      </c>
      <c r="I9" s="17" t="s">
        <v>62</v>
      </c>
      <c r="J9" s="19">
        <v>1</v>
      </c>
      <c r="K9" s="19"/>
      <c r="L9" s="24" t="s">
        <v>63</v>
      </c>
      <c r="M9" s="24"/>
      <c r="N9" s="21" t="s">
        <v>64</v>
      </c>
      <c r="O9" s="373">
        <f>P9/1.22</f>
        <v>5192.1836065573771</v>
      </c>
      <c r="P9" s="25">
        <v>6334.4639999999999</v>
      </c>
      <c r="Q9" s="25"/>
      <c r="R9" s="25">
        <f t="shared" ref="R9:R18" si="0">P9</f>
        <v>6334.4639999999999</v>
      </c>
      <c r="S9" s="25"/>
      <c r="T9" s="25"/>
      <c r="U9" s="21" t="s">
        <v>1070</v>
      </c>
      <c r="V9" s="20" t="s">
        <v>65</v>
      </c>
      <c r="W9" s="21" t="s">
        <v>66</v>
      </c>
      <c r="X9" s="26">
        <v>46309</v>
      </c>
      <c r="Y9" s="27">
        <f t="shared" ref="Y9:Y18" si="1">X9+54</f>
        <v>46363</v>
      </c>
      <c r="Z9" s="19"/>
      <c r="AA9" s="19"/>
      <c r="AB9" s="19"/>
      <c r="AC9" s="19"/>
      <c r="AD9" s="19" t="str">
        <f t="shared" ref="AD9:AD29" si="2">G9</f>
        <v>Поставка ГСМ (бензин, дизтопливо)   г. Кызыл</v>
      </c>
      <c r="AE9" s="19"/>
      <c r="AF9" s="21">
        <v>112</v>
      </c>
      <c r="AG9" s="28" t="s">
        <v>67</v>
      </c>
      <c r="AH9" s="286">
        <v>90436</v>
      </c>
      <c r="AI9" s="287">
        <v>93000000000</v>
      </c>
      <c r="AJ9" s="287" t="s">
        <v>68</v>
      </c>
      <c r="AK9" s="280">
        <f t="shared" ref="AK9:AK29" si="3">Y9+20</f>
        <v>46383</v>
      </c>
      <c r="AL9" s="317">
        <v>46388</v>
      </c>
      <c r="AM9" s="317">
        <f t="shared" ref="AM9:AM18" si="4">AL9+364</f>
        <v>46752</v>
      </c>
      <c r="AN9" s="277">
        <v>2027</v>
      </c>
      <c r="AO9" s="286"/>
      <c r="AP9" s="283" t="s">
        <v>69</v>
      </c>
      <c r="AQ9" s="284" t="s">
        <v>70</v>
      </c>
      <c r="AR9" s="33" t="s">
        <v>71</v>
      </c>
      <c r="AS9" s="19">
        <v>2017</v>
      </c>
      <c r="AT9" s="19">
        <v>2029</v>
      </c>
      <c r="AU9" s="34">
        <v>1152.0363001695193</v>
      </c>
      <c r="AV9" s="35">
        <v>431.74886300999998</v>
      </c>
      <c r="AW9" s="24" t="s">
        <v>72</v>
      </c>
      <c r="AX9" s="24" t="s">
        <v>63</v>
      </c>
      <c r="AY9" s="374"/>
      <c r="AZ9" s="23"/>
      <c r="BA9" s="642">
        <v>374</v>
      </c>
    </row>
    <row r="10" spans="1:53" s="375" customFormat="1" ht="76.5" customHeight="1" x14ac:dyDescent="0.25">
      <c r="A10" s="19" t="s">
        <v>55</v>
      </c>
      <c r="B10" s="20" t="s">
        <v>73</v>
      </c>
      <c r="C10" s="21" t="s">
        <v>57</v>
      </c>
      <c r="D10" s="22" t="s">
        <v>58</v>
      </c>
      <c r="E10" s="19" t="s">
        <v>59</v>
      </c>
      <c r="F10" s="23">
        <v>1</v>
      </c>
      <c r="G10" s="17" t="s">
        <v>74</v>
      </c>
      <c r="H10" s="17" t="s">
        <v>61</v>
      </c>
      <c r="I10" s="17" t="s">
        <v>62</v>
      </c>
      <c r="J10" s="19">
        <v>1</v>
      </c>
      <c r="K10" s="19"/>
      <c r="L10" s="24" t="s">
        <v>63</v>
      </c>
      <c r="M10" s="24"/>
      <c r="N10" s="21" t="s">
        <v>64</v>
      </c>
      <c r="O10" s="373">
        <f t="shared" ref="O10:O70" si="5">P10/1.22</f>
        <v>467.17672131147543</v>
      </c>
      <c r="P10" s="25">
        <v>569.9556</v>
      </c>
      <c r="Q10" s="25"/>
      <c r="R10" s="25">
        <f t="shared" si="0"/>
        <v>569.9556</v>
      </c>
      <c r="S10" s="25"/>
      <c r="T10" s="25"/>
      <c r="U10" s="21" t="s">
        <v>1070</v>
      </c>
      <c r="V10" s="20" t="s">
        <v>57</v>
      </c>
      <c r="W10" s="21" t="s">
        <v>66</v>
      </c>
      <c r="X10" s="26">
        <v>46309</v>
      </c>
      <c r="Y10" s="27">
        <f t="shared" si="1"/>
        <v>46363</v>
      </c>
      <c r="Z10" s="19"/>
      <c r="AA10" s="19"/>
      <c r="AB10" s="19"/>
      <c r="AC10" s="19"/>
      <c r="AD10" s="19" t="str">
        <f t="shared" si="2"/>
        <v>Поставка ГСМ (бензин, дизтопливо)    г. Ак-Довурак</v>
      </c>
      <c r="AE10" s="19"/>
      <c r="AF10" s="21">
        <v>112</v>
      </c>
      <c r="AG10" s="28" t="s">
        <v>67</v>
      </c>
      <c r="AH10" s="286">
        <v>8388</v>
      </c>
      <c r="AI10" s="287">
        <v>93000000000</v>
      </c>
      <c r="AJ10" s="287" t="s">
        <v>68</v>
      </c>
      <c r="AK10" s="280">
        <f t="shared" si="3"/>
        <v>46383</v>
      </c>
      <c r="AL10" s="317">
        <v>46388</v>
      </c>
      <c r="AM10" s="317">
        <f t="shared" si="4"/>
        <v>46752</v>
      </c>
      <c r="AN10" s="288">
        <v>2027</v>
      </c>
      <c r="AO10" s="286"/>
      <c r="AP10" s="283" t="s">
        <v>69</v>
      </c>
      <c r="AQ10" s="284" t="s">
        <v>70</v>
      </c>
      <c r="AR10" s="33" t="s">
        <v>71</v>
      </c>
      <c r="AS10" s="19">
        <v>2017</v>
      </c>
      <c r="AT10" s="19">
        <v>2029</v>
      </c>
      <c r="AU10" s="34">
        <v>1152.0363001695193</v>
      </c>
      <c r="AV10" s="35">
        <v>431.74886300999998</v>
      </c>
      <c r="AW10" s="24" t="s">
        <v>72</v>
      </c>
      <c r="AX10" s="24" t="s">
        <v>63</v>
      </c>
      <c r="AY10" s="374"/>
      <c r="AZ10" s="23"/>
      <c r="BA10" s="642">
        <v>375</v>
      </c>
    </row>
    <row r="11" spans="1:53" s="375" customFormat="1" ht="76.5" customHeight="1" x14ac:dyDescent="0.25">
      <c r="A11" s="19" t="s">
        <v>55</v>
      </c>
      <c r="B11" s="20" t="s">
        <v>75</v>
      </c>
      <c r="C11" s="21" t="s">
        <v>57</v>
      </c>
      <c r="D11" s="22" t="s">
        <v>58</v>
      </c>
      <c r="E11" s="19" t="s">
        <v>59</v>
      </c>
      <c r="F11" s="23">
        <v>1</v>
      </c>
      <c r="G11" s="19" t="s">
        <v>76</v>
      </c>
      <c r="H11" s="17" t="s">
        <v>61</v>
      </c>
      <c r="I11" s="17" t="s">
        <v>62</v>
      </c>
      <c r="J11" s="19">
        <v>1</v>
      </c>
      <c r="K11" s="19"/>
      <c r="L11" s="24" t="s">
        <v>63</v>
      </c>
      <c r="M11" s="24"/>
      <c r="N11" s="21" t="s">
        <v>64</v>
      </c>
      <c r="O11" s="373">
        <f t="shared" si="5"/>
        <v>388.4311475409836</v>
      </c>
      <c r="P11" s="25">
        <v>473.88599999999997</v>
      </c>
      <c r="Q11" s="25"/>
      <c r="R11" s="25">
        <f t="shared" si="0"/>
        <v>473.88599999999997</v>
      </c>
      <c r="S11" s="25"/>
      <c r="T11" s="25"/>
      <c r="U11" s="21" t="s">
        <v>1070</v>
      </c>
      <c r="V11" s="20" t="s">
        <v>57</v>
      </c>
      <c r="W11" s="21" t="s">
        <v>66</v>
      </c>
      <c r="X11" s="26">
        <v>46309</v>
      </c>
      <c r="Y11" s="27">
        <f t="shared" si="1"/>
        <v>46363</v>
      </c>
      <c r="Z11" s="19"/>
      <c r="AA11" s="19"/>
      <c r="AB11" s="19"/>
      <c r="AC11" s="19"/>
      <c r="AD11" s="19" t="str">
        <f t="shared" si="2"/>
        <v>Поставка ГСМ (бензин, дизтопливо)    г. Шагонар</v>
      </c>
      <c r="AE11" s="19"/>
      <c r="AF11" s="21">
        <v>112</v>
      </c>
      <c r="AG11" s="28" t="s">
        <v>67</v>
      </c>
      <c r="AH11" s="286">
        <v>6964</v>
      </c>
      <c r="AI11" s="287">
        <v>93000000000</v>
      </c>
      <c r="AJ11" s="287" t="s">
        <v>68</v>
      </c>
      <c r="AK11" s="280">
        <f t="shared" si="3"/>
        <v>46383</v>
      </c>
      <c r="AL11" s="317">
        <v>46388</v>
      </c>
      <c r="AM11" s="317">
        <f t="shared" si="4"/>
        <v>46752</v>
      </c>
      <c r="AN11" s="277">
        <v>2027</v>
      </c>
      <c r="AO11" s="286"/>
      <c r="AP11" s="283" t="s">
        <v>69</v>
      </c>
      <c r="AQ11" s="284" t="s">
        <v>70</v>
      </c>
      <c r="AR11" s="33" t="s">
        <v>71</v>
      </c>
      <c r="AS11" s="19">
        <v>2017</v>
      </c>
      <c r="AT11" s="19">
        <v>2029</v>
      </c>
      <c r="AU11" s="34">
        <v>1152.0363001695193</v>
      </c>
      <c r="AV11" s="35">
        <v>431.74886300999998</v>
      </c>
      <c r="AW11" s="24" t="s">
        <v>72</v>
      </c>
      <c r="AX11" s="24" t="s">
        <v>63</v>
      </c>
      <c r="AY11" s="23"/>
      <c r="AZ11" s="23"/>
      <c r="BA11" s="642">
        <v>376</v>
      </c>
    </row>
    <row r="12" spans="1:53" s="375" customFormat="1" ht="76.5" customHeight="1" x14ac:dyDescent="0.25">
      <c r="A12" s="19" t="s">
        <v>55</v>
      </c>
      <c r="B12" s="20" t="s">
        <v>77</v>
      </c>
      <c r="C12" s="21" t="s">
        <v>57</v>
      </c>
      <c r="D12" s="22" t="s">
        <v>58</v>
      </c>
      <c r="E12" s="19" t="s">
        <v>59</v>
      </c>
      <c r="F12" s="23">
        <v>1</v>
      </c>
      <c r="G12" s="17" t="s">
        <v>78</v>
      </c>
      <c r="H12" s="17" t="s">
        <v>61</v>
      </c>
      <c r="I12" s="17" t="s">
        <v>62</v>
      </c>
      <c r="J12" s="19">
        <v>1</v>
      </c>
      <c r="K12" s="19"/>
      <c r="L12" s="24" t="s">
        <v>63</v>
      </c>
      <c r="M12" s="24"/>
      <c r="N12" s="21" t="s">
        <v>64</v>
      </c>
      <c r="O12" s="373">
        <f t="shared" si="5"/>
        <v>233.73934426229508</v>
      </c>
      <c r="P12" s="25">
        <v>285.16199999999998</v>
      </c>
      <c r="Q12" s="25"/>
      <c r="R12" s="25">
        <f t="shared" si="0"/>
        <v>285.16199999999998</v>
      </c>
      <c r="S12" s="25"/>
      <c r="T12" s="25"/>
      <c r="U12" s="21" t="s">
        <v>1070</v>
      </c>
      <c r="V12" s="20" t="s">
        <v>57</v>
      </c>
      <c r="W12" s="21" t="s">
        <v>66</v>
      </c>
      <c r="X12" s="26">
        <v>46309</v>
      </c>
      <c r="Y12" s="27">
        <f t="shared" si="1"/>
        <v>46363</v>
      </c>
      <c r="Z12" s="19"/>
      <c r="AA12" s="19"/>
      <c r="AB12" s="19"/>
      <c r="AC12" s="19"/>
      <c r="AD12" s="19" t="str">
        <f t="shared" si="2"/>
        <v>Поставка ГСМ (бензин, дизтопливо)   с. Самагалтай</v>
      </c>
      <c r="AE12" s="19"/>
      <c r="AF12" s="21">
        <v>112</v>
      </c>
      <c r="AG12" s="28" t="s">
        <v>67</v>
      </c>
      <c r="AH12" s="286">
        <v>6429</v>
      </c>
      <c r="AI12" s="287">
        <v>93000000000</v>
      </c>
      <c r="AJ12" s="287" t="s">
        <v>68</v>
      </c>
      <c r="AK12" s="280">
        <f t="shared" si="3"/>
        <v>46383</v>
      </c>
      <c r="AL12" s="317">
        <v>46388</v>
      </c>
      <c r="AM12" s="317">
        <f t="shared" si="4"/>
        <v>46752</v>
      </c>
      <c r="AN12" s="288">
        <v>2027</v>
      </c>
      <c r="AO12" s="286"/>
      <c r="AP12" s="283" t="s">
        <v>69</v>
      </c>
      <c r="AQ12" s="284" t="s">
        <v>70</v>
      </c>
      <c r="AR12" s="33" t="s">
        <v>71</v>
      </c>
      <c r="AS12" s="19">
        <v>2017</v>
      </c>
      <c r="AT12" s="19">
        <v>2029</v>
      </c>
      <c r="AU12" s="34">
        <v>1152.0363001695193</v>
      </c>
      <c r="AV12" s="35">
        <v>431.74886300999998</v>
      </c>
      <c r="AW12" s="24" t="s">
        <v>72</v>
      </c>
      <c r="AX12" s="24" t="s">
        <v>63</v>
      </c>
      <c r="AY12" s="23"/>
      <c r="AZ12" s="23"/>
      <c r="BA12" s="642">
        <v>377</v>
      </c>
    </row>
    <row r="13" spans="1:53" s="375" customFormat="1" ht="76.5" customHeight="1" x14ac:dyDescent="0.25">
      <c r="A13" s="19" t="s">
        <v>55</v>
      </c>
      <c r="B13" s="20" t="s">
        <v>79</v>
      </c>
      <c r="C13" s="21" t="s">
        <v>57</v>
      </c>
      <c r="D13" s="22" t="s">
        <v>58</v>
      </c>
      <c r="E13" s="19" t="s">
        <v>59</v>
      </c>
      <c r="F13" s="23">
        <v>1</v>
      </c>
      <c r="G13" s="17" t="s">
        <v>80</v>
      </c>
      <c r="H13" s="17" t="s">
        <v>61</v>
      </c>
      <c r="I13" s="17" t="s">
        <v>62</v>
      </c>
      <c r="J13" s="19">
        <v>1</v>
      </c>
      <c r="K13" s="19"/>
      <c r="L13" s="24" t="s">
        <v>63</v>
      </c>
      <c r="M13" s="24"/>
      <c r="N13" s="21" t="s">
        <v>64</v>
      </c>
      <c r="O13" s="373">
        <f t="shared" si="5"/>
        <v>467.17672131147543</v>
      </c>
      <c r="P13" s="25">
        <v>569.9556</v>
      </c>
      <c r="Q13" s="25"/>
      <c r="R13" s="25">
        <f t="shared" si="0"/>
        <v>569.9556</v>
      </c>
      <c r="S13" s="25"/>
      <c r="T13" s="25"/>
      <c r="U13" s="21" t="s">
        <v>1070</v>
      </c>
      <c r="V13" s="20" t="s">
        <v>57</v>
      </c>
      <c r="W13" s="21" t="s">
        <v>66</v>
      </c>
      <c r="X13" s="26">
        <v>46309</v>
      </c>
      <c r="Y13" s="27">
        <f t="shared" si="1"/>
        <v>46363</v>
      </c>
      <c r="Z13" s="19"/>
      <c r="AA13" s="19"/>
      <c r="AB13" s="19"/>
      <c r="AC13" s="19"/>
      <c r="AD13" s="19" t="str">
        <f t="shared" si="2"/>
        <v xml:space="preserve">Поставка ГСМ (бензин, дизтопливо)    с. Бай - Хаак </v>
      </c>
      <c r="AE13" s="19"/>
      <c r="AF13" s="21">
        <v>112</v>
      </c>
      <c r="AG13" s="28" t="s">
        <v>67</v>
      </c>
      <c r="AH13" s="286">
        <v>8388</v>
      </c>
      <c r="AI13" s="287">
        <v>93000000000</v>
      </c>
      <c r="AJ13" s="287" t="s">
        <v>68</v>
      </c>
      <c r="AK13" s="280">
        <f t="shared" si="3"/>
        <v>46383</v>
      </c>
      <c r="AL13" s="317">
        <v>46388</v>
      </c>
      <c r="AM13" s="317">
        <f t="shared" si="4"/>
        <v>46752</v>
      </c>
      <c r="AN13" s="277">
        <v>2027</v>
      </c>
      <c r="AO13" s="286"/>
      <c r="AP13" s="283" t="s">
        <v>69</v>
      </c>
      <c r="AQ13" s="284" t="s">
        <v>70</v>
      </c>
      <c r="AR13" s="33" t="s">
        <v>71</v>
      </c>
      <c r="AS13" s="19">
        <v>2017</v>
      </c>
      <c r="AT13" s="19">
        <v>2029</v>
      </c>
      <c r="AU13" s="34">
        <v>1152.0363001695193</v>
      </c>
      <c r="AV13" s="35">
        <v>431.74886300999998</v>
      </c>
      <c r="AW13" s="24" t="s">
        <v>72</v>
      </c>
      <c r="AX13" s="24" t="s">
        <v>63</v>
      </c>
      <c r="AY13" s="23"/>
      <c r="AZ13" s="23"/>
      <c r="BA13" s="642">
        <v>378</v>
      </c>
    </row>
    <row r="14" spans="1:53" s="375" customFormat="1" ht="76.5" customHeight="1" x14ac:dyDescent="0.25">
      <c r="A14" s="19" t="s">
        <v>55</v>
      </c>
      <c r="B14" s="20" t="s">
        <v>81</v>
      </c>
      <c r="C14" s="21" t="s">
        <v>57</v>
      </c>
      <c r="D14" s="22" t="s">
        <v>58</v>
      </c>
      <c r="E14" s="19" t="s">
        <v>59</v>
      </c>
      <c r="F14" s="23">
        <v>1</v>
      </c>
      <c r="G14" s="17" t="s">
        <v>82</v>
      </c>
      <c r="H14" s="17" t="s">
        <v>61</v>
      </c>
      <c r="I14" s="17" t="s">
        <v>62</v>
      </c>
      <c r="J14" s="19">
        <v>1</v>
      </c>
      <c r="K14" s="19"/>
      <c r="L14" s="24" t="s">
        <v>63</v>
      </c>
      <c r="M14" s="24"/>
      <c r="N14" s="21" t="s">
        <v>64</v>
      </c>
      <c r="O14" s="373">
        <f t="shared" si="5"/>
        <v>388.4311475409836</v>
      </c>
      <c r="P14" s="25">
        <v>473.88599999999997</v>
      </c>
      <c r="Q14" s="25"/>
      <c r="R14" s="25">
        <f t="shared" si="0"/>
        <v>473.88599999999997</v>
      </c>
      <c r="S14" s="25"/>
      <c r="T14" s="25"/>
      <c r="U14" s="21" t="s">
        <v>1070</v>
      </c>
      <c r="V14" s="20" t="s">
        <v>57</v>
      </c>
      <c r="W14" s="21" t="s">
        <v>66</v>
      </c>
      <c r="X14" s="26">
        <v>46309</v>
      </c>
      <c r="Y14" s="27">
        <f t="shared" si="1"/>
        <v>46363</v>
      </c>
      <c r="Z14" s="19"/>
      <c r="AA14" s="19"/>
      <c r="AB14" s="19"/>
      <c r="AC14" s="19"/>
      <c r="AD14" s="19" t="str">
        <f t="shared" si="2"/>
        <v xml:space="preserve">Поставка ГСМ (бензин, дизтопливо)    с. Сарыг - Сеп </v>
      </c>
      <c r="AE14" s="19"/>
      <c r="AF14" s="21">
        <v>112</v>
      </c>
      <c r="AG14" s="28" t="s">
        <v>67</v>
      </c>
      <c r="AH14" s="286">
        <v>6964</v>
      </c>
      <c r="AI14" s="287">
        <v>93000000000</v>
      </c>
      <c r="AJ14" s="287" t="s">
        <v>68</v>
      </c>
      <c r="AK14" s="280">
        <f t="shared" si="3"/>
        <v>46383</v>
      </c>
      <c r="AL14" s="317">
        <v>46388</v>
      </c>
      <c r="AM14" s="317">
        <f t="shared" si="4"/>
        <v>46752</v>
      </c>
      <c r="AN14" s="288">
        <v>2027</v>
      </c>
      <c r="AO14" s="286"/>
      <c r="AP14" s="283" t="s">
        <v>69</v>
      </c>
      <c r="AQ14" s="284" t="s">
        <v>70</v>
      </c>
      <c r="AR14" s="33" t="s">
        <v>71</v>
      </c>
      <c r="AS14" s="19">
        <v>2017</v>
      </c>
      <c r="AT14" s="19">
        <v>2029</v>
      </c>
      <c r="AU14" s="34">
        <v>1152.0363001695193</v>
      </c>
      <c r="AV14" s="35">
        <v>431.74886300999998</v>
      </c>
      <c r="AW14" s="24" t="s">
        <v>72</v>
      </c>
      <c r="AX14" s="24" t="s">
        <v>63</v>
      </c>
      <c r="AY14" s="23"/>
      <c r="AZ14" s="23"/>
      <c r="BA14" s="642">
        <v>379</v>
      </c>
    </row>
    <row r="15" spans="1:53" s="375" customFormat="1" ht="76.5" customHeight="1" x14ac:dyDescent="0.25">
      <c r="A15" s="19" t="s">
        <v>55</v>
      </c>
      <c r="B15" s="20" t="s">
        <v>83</v>
      </c>
      <c r="C15" s="21" t="s">
        <v>57</v>
      </c>
      <c r="D15" s="22" t="s">
        <v>58</v>
      </c>
      <c r="E15" s="19" t="s">
        <v>59</v>
      </c>
      <c r="F15" s="23">
        <v>1</v>
      </c>
      <c r="G15" s="17" t="s">
        <v>84</v>
      </c>
      <c r="H15" s="17" t="s">
        <v>61</v>
      </c>
      <c r="I15" s="17" t="s">
        <v>62</v>
      </c>
      <c r="J15" s="19">
        <v>1</v>
      </c>
      <c r="K15" s="19"/>
      <c r="L15" s="24" t="s">
        <v>63</v>
      </c>
      <c r="M15" s="24"/>
      <c r="N15" s="21" t="s">
        <v>64</v>
      </c>
      <c r="O15" s="373">
        <f t="shared" si="5"/>
        <v>233.73934426229508</v>
      </c>
      <c r="P15" s="25">
        <v>285.16199999999998</v>
      </c>
      <c r="Q15" s="25"/>
      <c r="R15" s="25">
        <f t="shared" si="0"/>
        <v>285.16199999999998</v>
      </c>
      <c r="S15" s="25"/>
      <c r="T15" s="25"/>
      <c r="U15" s="21" t="s">
        <v>1070</v>
      </c>
      <c r="V15" s="20" t="s">
        <v>57</v>
      </c>
      <c r="W15" s="21" t="s">
        <v>66</v>
      </c>
      <c r="X15" s="26">
        <v>46309</v>
      </c>
      <c r="Y15" s="27">
        <f t="shared" si="1"/>
        <v>46363</v>
      </c>
      <c r="Z15" s="19"/>
      <c r="AA15" s="19"/>
      <c r="AB15" s="19"/>
      <c r="AC15" s="19"/>
      <c r="AD15" s="19" t="str">
        <f t="shared" si="2"/>
        <v>Поставка ГСМ (бензин, дизтопливо)    с. Туран</v>
      </c>
      <c r="AE15" s="19"/>
      <c r="AF15" s="21">
        <v>112</v>
      </c>
      <c r="AG15" s="28" t="s">
        <v>67</v>
      </c>
      <c r="AH15" s="286">
        <v>4156</v>
      </c>
      <c r="AI15" s="287">
        <v>93000000000</v>
      </c>
      <c r="AJ15" s="287" t="s">
        <v>68</v>
      </c>
      <c r="AK15" s="280">
        <f t="shared" si="3"/>
        <v>46383</v>
      </c>
      <c r="AL15" s="317">
        <v>46388</v>
      </c>
      <c r="AM15" s="317">
        <f t="shared" si="4"/>
        <v>46752</v>
      </c>
      <c r="AN15" s="277">
        <v>2027</v>
      </c>
      <c r="AO15" s="286"/>
      <c r="AP15" s="283" t="s">
        <v>69</v>
      </c>
      <c r="AQ15" s="284" t="s">
        <v>70</v>
      </c>
      <c r="AR15" s="33" t="s">
        <v>71</v>
      </c>
      <c r="AS15" s="19">
        <v>2017</v>
      </c>
      <c r="AT15" s="19">
        <v>2029</v>
      </c>
      <c r="AU15" s="34">
        <v>1152.0363001695193</v>
      </c>
      <c r="AV15" s="35">
        <v>431.74886300999998</v>
      </c>
      <c r="AW15" s="24" t="s">
        <v>72</v>
      </c>
      <c r="AX15" s="24" t="s">
        <v>63</v>
      </c>
      <c r="AY15" s="23"/>
      <c r="AZ15" s="23"/>
      <c r="BA15" s="642">
        <v>380</v>
      </c>
    </row>
    <row r="16" spans="1:53" s="375" customFormat="1" ht="76.5" customHeight="1" x14ac:dyDescent="0.25">
      <c r="A16" s="19" t="s">
        <v>55</v>
      </c>
      <c r="B16" s="20" t="s">
        <v>85</v>
      </c>
      <c r="C16" s="21" t="s">
        <v>57</v>
      </c>
      <c r="D16" s="22" t="s">
        <v>58</v>
      </c>
      <c r="E16" s="19" t="s">
        <v>59</v>
      </c>
      <c r="F16" s="23">
        <v>1</v>
      </c>
      <c r="G16" s="17" t="s">
        <v>86</v>
      </c>
      <c r="H16" s="17" t="s">
        <v>61</v>
      </c>
      <c r="I16" s="17" t="s">
        <v>62</v>
      </c>
      <c r="J16" s="19">
        <v>1</v>
      </c>
      <c r="K16" s="19"/>
      <c r="L16" s="24" t="s">
        <v>63</v>
      </c>
      <c r="M16" s="24"/>
      <c r="N16" s="21" t="s">
        <v>64</v>
      </c>
      <c r="O16" s="373">
        <f t="shared" si="5"/>
        <v>233.73934426229508</v>
      </c>
      <c r="P16" s="25">
        <v>285.16199999999998</v>
      </c>
      <c r="Q16" s="25"/>
      <c r="R16" s="25">
        <f t="shared" si="0"/>
        <v>285.16199999999998</v>
      </c>
      <c r="S16" s="25"/>
      <c r="T16" s="25"/>
      <c r="U16" s="21" t="s">
        <v>1070</v>
      </c>
      <c r="V16" s="20" t="s">
        <v>57</v>
      </c>
      <c r="W16" s="21" t="s">
        <v>66</v>
      </c>
      <c r="X16" s="26">
        <v>46309</v>
      </c>
      <c r="Y16" s="27">
        <f t="shared" si="1"/>
        <v>46363</v>
      </c>
      <c r="Z16" s="19"/>
      <c r="AA16" s="19"/>
      <c r="AB16" s="19"/>
      <c r="AC16" s="19"/>
      <c r="AD16" s="19" t="str">
        <f t="shared" si="2"/>
        <v xml:space="preserve">Поставка ГСМ (бензин, дизтопливо)    с. Чадан </v>
      </c>
      <c r="AE16" s="19"/>
      <c r="AF16" s="21">
        <v>112</v>
      </c>
      <c r="AG16" s="28" t="s">
        <v>67</v>
      </c>
      <c r="AH16" s="286">
        <v>4156</v>
      </c>
      <c r="AI16" s="287">
        <v>93000000000</v>
      </c>
      <c r="AJ16" s="287" t="s">
        <v>68</v>
      </c>
      <c r="AK16" s="280">
        <f t="shared" si="3"/>
        <v>46383</v>
      </c>
      <c r="AL16" s="317">
        <v>46388</v>
      </c>
      <c r="AM16" s="317">
        <f t="shared" si="4"/>
        <v>46752</v>
      </c>
      <c r="AN16" s="288">
        <v>2027</v>
      </c>
      <c r="AO16" s="286"/>
      <c r="AP16" s="283" t="s">
        <v>69</v>
      </c>
      <c r="AQ16" s="284" t="s">
        <v>70</v>
      </c>
      <c r="AR16" s="33" t="s">
        <v>71</v>
      </c>
      <c r="AS16" s="19">
        <v>2017</v>
      </c>
      <c r="AT16" s="19">
        <v>2029</v>
      </c>
      <c r="AU16" s="34">
        <v>1152.0363001695193</v>
      </c>
      <c r="AV16" s="35">
        <v>431.74886300999998</v>
      </c>
      <c r="AW16" s="24" t="s">
        <v>72</v>
      </c>
      <c r="AX16" s="24" t="s">
        <v>63</v>
      </c>
      <c r="AY16" s="23"/>
      <c r="AZ16" s="23"/>
      <c r="BA16" s="642">
        <v>381</v>
      </c>
    </row>
    <row r="17" spans="1:195" s="375" customFormat="1" ht="76.5" customHeight="1" x14ac:dyDescent="0.25">
      <c r="A17" s="19" t="s">
        <v>55</v>
      </c>
      <c r="B17" s="20" t="s">
        <v>87</v>
      </c>
      <c r="C17" s="21" t="s">
        <v>57</v>
      </c>
      <c r="D17" s="22" t="s">
        <v>58</v>
      </c>
      <c r="E17" s="19" t="s">
        <v>59</v>
      </c>
      <c r="F17" s="23">
        <v>1</v>
      </c>
      <c r="G17" s="275" t="s">
        <v>88</v>
      </c>
      <c r="H17" s="17" t="s">
        <v>61</v>
      </c>
      <c r="I17" s="17" t="s">
        <v>62</v>
      </c>
      <c r="J17" s="19">
        <v>1</v>
      </c>
      <c r="K17" s="19"/>
      <c r="L17" s="24" t="s">
        <v>63</v>
      </c>
      <c r="M17" s="24"/>
      <c r="N17" s="21" t="s">
        <v>64</v>
      </c>
      <c r="O17" s="373">
        <f t="shared" si="5"/>
        <v>233.73934426229508</v>
      </c>
      <c r="P17" s="25">
        <v>285.16199999999998</v>
      </c>
      <c r="Q17" s="25"/>
      <c r="R17" s="25">
        <f t="shared" si="0"/>
        <v>285.16199999999998</v>
      </c>
      <c r="S17" s="25"/>
      <c r="T17" s="25"/>
      <c r="U17" s="21" t="s">
        <v>1070</v>
      </c>
      <c r="V17" s="20" t="s">
        <v>57</v>
      </c>
      <c r="W17" s="21" t="s">
        <v>66</v>
      </c>
      <c r="X17" s="26">
        <v>46309</v>
      </c>
      <c r="Y17" s="27">
        <f t="shared" si="1"/>
        <v>46363</v>
      </c>
      <c r="Z17" s="19"/>
      <c r="AA17" s="19"/>
      <c r="AB17" s="19"/>
      <c r="AC17" s="19"/>
      <c r="AD17" s="19" t="str">
        <f t="shared" si="2"/>
        <v xml:space="preserve">Поставка ГСМ (бензин, дизтопливо)    с. Эрзин </v>
      </c>
      <c r="AE17" s="19"/>
      <c r="AF17" s="21">
        <v>112</v>
      </c>
      <c r="AG17" s="28" t="s">
        <v>67</v>
      </c>
      <c r="AH17" s="286">
        <v>4156</v>
      </c>
      <c r="AI17" s="287">
        <v>93000000000</v>
      </c>
      <c r="AJ17" s="287" t="s">
        <v>68</v>
      </c>
      <c r="AK17" s="280">
        <f t="shared" si="3"/>
        <v>46383</v>
      </c>
      <c r="AL17" s="317">
        <v>46388</v>
      </c>
      <c r="AM17" s="317">
        <f t="shared" si="4"/>
        <v>46752</v>
      </c>
      <c r="AN17" s="277">
        <v>2027</v>
      </c>
      <c r="AO17" s="286"/>
      <c r="AP17" s="283" t="s">
        <v>69</v>
      </c>
      <c r="AQ17" s="284" t="s">
        <v>70</v>
      </c>
      <c r="AR17" s="33" t="s">
        <v>71</v>
      </c>
      <c r="AS17" s="19">
        <v>2017</v>
      </c>
      <c r="AT17" s="19">
        <v>2029</v>
      </c>
      <c r="AU17" s="34">
        <v>1152.0363001695193</v>
      </c>
      <c r="AV17" s="35">
        <v>431.74886300999998</v>
      </c>
      <c r="AW17" s="24" t="s">
        <v>72</v>
      </c>
      <c r="AX17" s="24" t="s">
        <v>63</v>
      </c>
      <c r="AY17" s="23"/>
      <c r="AZ17" s="23"/>
      <c r="BA17" s="642">
        <v>382</v>
      </c>
    </row>
    <row r="18" spans="1:195" s="375" customFormat="1" ht="76.5" customHeight="1" x14ac:dyDescent="0.25">
      <c r="A18" s="19" t="s">
        <v>55</v>
      </c>
      <c r="B18" s="20" t="s">
        <v>89</v>
      </c>
      <c r="C18" s="21" t="s">
        <v>57</v>
      </c>
      <c r="D18" s="22" t="s">
        <v>58</v>
      </c>
      <c r="E18" s="19" t="s">
        <v>59</v>
      </c>
      <c r="F18" s="23">
        <v>1</v>
      </c>
      <c r="G18" s="376" t="s">
        <v>90</v>
      </c>
      <c r="H18" s="17" t="s">
        <v>61</v>
      </c>
      <c r="I18" s="17" t="s">
        <v>62</v>
      </c>
      <c r="J18" s="19">
        <v>1</v>
      </c>
      <c r="K18" s="19"/>
      <c r="L18" s="24" t="s">
        <v>63</v>
      </c>
      <c r="M18" s="24"/>
      <c r="N18" s="21" t="s">
        <v>64</v>
      </c>
      <c r="O18" s="373">
        <f t="shared" si="5"/>
        <v>233.73934426229508</v>
      </c>
      <c r="P18" s="25">
        <v>285.16199999999998</v>
      </c>
      <c r="Q18" s="25"/>
      <c r="R18" s="25">
        <f t="shared" si="0"/>
        <v>285.16199999999998</v>
      </c>
      <c r="S18" s="25"/>
      <c r="T18" s="25"/>
      <c r="U18" s="21" t="s">
        <v>1070</v>
      </c>
      <c r="V18" s="20" t="s">
        <v>57</v>
      </c>
      <c r="W18" s="21" t="s">
        <v>66</v>
      </c>
      <c r="X18" s="26">
        <v>46309</v>
      </c>
      <c r="Y18" s="27">
        <f t="shared" si="1"/>
        <v>46363</v>
      </c>
      <c r="Z18" s="19"/>
      <c r="AA18" s="19"/>
      <c r="AB18" s="19"/>
      <c r="AC18" s="19"/>
      <c r="AD18" s="19" t="str">
        <f t="shared" si="2"/>
        <v>Поставка ГСМ (бензин, дизтопливо)    с. Хандагайты</v>
      </c>
      <c r="AE18" s="19"/>
      <c r="AF18" s="21">
        <v>112</v>
      </c>
      <c r="AG18" s="28" t="s">
        <v>67</v>
      </c>
      <c r="AH18" s="286">
        <v>4156</v>
      </c>
      <c r="AI18" s="287">
        <v>93000000000</v>
      </c>
      <c r="AJ18" s="287" t="s">
        <v>68</v>
      </c>
      <c r="AK18" s="280">
        <f t="shared" si="3"/>
        <v>46383</v>
      </c>
      <c r="AL18" s="317">
        <v>46388</v>
      </c>
      <c r="AM18" s="317">
        <f t="shared" si="4"/>
        <v>46752</v>
      </c>
      <c r="AN18" s="288">
        <v>2027</v>
      </c>
      <c r="AO18" s="286"/>
      <c r="AP18" s="283" t="s">
        <v>69</v>
      </c>
      <c r="AQ18" s="284" t="s">
        <v>70</v>
      </c>
      <c r="AR18" s="33" t="s">
        <v>71</v>
      </c>
      <c r="AS18" s="19">
        <v>2017</v>
      </c>
      <c r="AT18" s="19">
        <v>2029</v>
      </c>
      <c r="AU18" s="34">
        <v>1152.0363001695193</v>
      </c>
      <c r="AV18" s="35">
        <v>431.74886300999998</v>
      </c>
      <c r="AW18" s="24" t="s">
        <v>72</v>
      </c>
      <c r="AX18" s="24" t="s">
        <v>63</v>
      </c>
      <c r="AY18" s="23"/>
      <c r="AZ18" s="23"/>
      <c r="BA18" s="642">
        <v>383</v>
      </c>
    </row>
    <row r="19" spans="1:195" s="736" customFormat="1" ht="42.75" customHeight="1" x14ac:dyDescent="0.25">
      <c r="A19" s="828" t="s">
        <v>55</v>
      </c>
      <c r="B19" s="829" t="s">
        <v>91</v>
      </c>
      <c r="C19" s="830" t="s">
        <v>57</v>
      </c>
      <c r="D19" s="831" t="s">
        <v>58</v>
      </c>
      <c r="E19" s="831" t="s">
        <v>59</v>
      </c>
      <c r="F19" s="829">
        <v>1</v>
      </c>
      <c r="G19" s="829" t="s">
        <v>1201</v>
      </c>
      <c r="H19" s="832" t="s">
        <v>93</v>
      </c>
      <c r="I19" s="832" t="s">
        <v>1200</v>
      </c>
      <c r="J19" s="833">
        <v>2</v>
      </c>
      <c r="K19" s="833"/>
      <c r="L19" s="834" t="s">
        <v>63</v>
      </c>
      <c r="M19" s="834"/>
      <c r="N19" s="830" t="s">
        <v>64</v>
      </c>
      <c r="O19" s="716">
        <v>10686.27</v>
      </c>
      <c r="P19" s="835">
        <f>O19*1.22</f>
        <v>13037.249400000001</v>
      </c>
      <c r="Q19" s="836">
        <f t="shared" ref="Q19" si="6">P19</f>
        <v>13037.249400000001</v>
      </c>
      <c r="R19" s="836"/>
      <c r="S19" s="837"/>
      <c r="T19" s="837"/>
      <c r="U19" s="838" t="s">
        <v>95</v>
      </c>
      <c r="V19" s="829" t="s">
        <v>65</v>
      </c>
      <c r="W19" s="834" t="s">
        <v>66</v>
      </c>
      <c r="X19" s="839">
        <v>46087</v>
      </c>
      <c r="Y19" s="840">
        <f>X19+30</f>
        <v>46117</v>
      </c>
      <c r="Z19" s="833"/>
      <c r="AA19" s="833"/>
      <c r="AB19" s="833"/>
      <c r="AC19" s="833"/>
      <c r="AD19" s="828" t="str">
        <f t="shared" si="2"/>
        <v>Поставка  провода СИП на напряжение до 35кВ, для нужд АО "Россети Сибирь Тываэнерго"</v>
      </c>
      <c r="AE19" s="833"/>
      <c r="AF19" s="832" t="s">
        <v>96</v>
      </c>
      <c r="AG19" s="830" t="s">
        <v>97</v>
      </c>
      <c r="AH19" s="841">
        <v>45000</v>
      </c>
      <c r="AI19" s="842">
        <v>93000000000</v>
      </c>
      <c r="AJ19" s="843" t="s">
        <v>68</v>
      </c>
      <c r="AK19" s="844">
        <f t="shared" si="3"/>
        <v>46137</v>
      </c>
      <c r="AL19" s="844">
        <f t="shared" ref="AL19" si="7">AK19</f>
        <v>46137</v>
      </c>
      <c r="AM19" s="845">
        <f>AL19+30</f>
        <v>46167</v>
      </c>
      <c r="AN19" s="841">
        <v>2026</v>
      </c>
      <c r="AO19" s="846"/>
      <c r="AP19" s="735" t="s">
        <v>69</v>
      </c>
      <c r="AQ19" s="847" t="s">
        <v>70</v>
      </c>
      <c r="AR19" s="848" t="s">
        <v>1121</v>
      </c>
      <c r="AS19" s="828">
        <v>2017</v>
      </c>
      <c r="AT19" s="828">
        <v>2029</v>
      </c>
      <c r="AU19" s="849">
        <v>1152.0363001695193</v>
      </c>
      <c r="AV19" s="850">
        <v>431.74886300999998</v>
      </c>
      <c r="AW19" s="846" t="s">
        <v>72</v>
      </c>
      <c r="AX19" s="834" t="s">
        <v>63</v>
      </c>
      <c r="AY19" s="846"/>
      <c r="AZ19" s="846" t="s">
        <v>1202</v>
      </c>
      <c r="BA19" s="1058">
        <v>384</v>
      </c>
    </row>
    <row r="20" spans="1:195" s="494" customFormat="1" ht="74.25" customHeight="1" x14ac:dyDescent="0.25">
      <c r="A20" s="475" t="s">
        <v>55</v>
      </c>
      <c r="B20" s="455" t="s">
        <v>98</v>
      </c>
      <c r="C20" s="622" t="s">
        <v>57</v>
      </c>
      <c r="D20" s="623" t="s">
        <v>58</v>
      </c>
      <c r="E20" s="623" t="s">
        <v>59</v>
      </c>
      <c r="F20" s="455">
        <v>1</v>
      </c>
      <c r="G20" s="455" t="s">
        <v>99</v>
      </c>
      <c r="H20" s="705" t="s">
        <v>1158</v>
      </c>
      <c r="I20" s="705" t="s">
        <v>1159</v>
      </c>
      <c r="J20" s="475">
        <v>2</v>
      </c>
      <c r="K20" s="475"/>
      <c r="L20" s="476" t="s">
        <v>63</v>
      </c>
      <c r="M20" s="476"/>
      <c r="N20" s="622" t="s">
        <v>64</v>
      </c>
      <c r="O20" s="465">
        <v>708.34</v>
      </c>
      <c r="P20" s="625">
        <f>O20*1.22</f>
        <v>864.1748</v>
      </c>
      <c r="Q20" s="625">
        <f t="shared" ref="Q20:Q29" si="8">P20</f>
        <v>864.1748</v>
      </c>
      <c r="R20" s="625"/>
      <c r="S20" s="625"/>
      <c r="T20" s="625"/>
      <c r="U20" s="470" t="s">
        <v>95</v>
      </c>
      <c r="V20" s="455" t="s">
        <v>57</v>
      </c>
      <c r="W20" s="622" t="s">
        <v>66</v>
      </c>
      <c r="X20" s="627">
        <v>46062</v>
      </c>
      <c r="Y20" s="481">
        <f>X20+30</f>
        <v>46092</v>
      </c>
      <c r="Z20" s="475"/>
      <c r="AA20" s="475"/>
      <c r="AB20" s="475"/>
      <c r="AC20" s="475"/>
      <c r="AD20" s="475" t="str">
        <f t="shared" si="2"/>
        <v>Поставка черного металлопроката</v>
      </c>
      <c r="AE20" s="475"/>
      <c r="AF20" s="622" t="s">
        <v>1160</v>
      </c>
      <c r="AG20" s="622" t="s">
        <v>1161</v>
      </c>
      <c r="AH20" s="562" t="s">
        <v>1162</v>
      </c>
      <c r="AI20" s="557" t="s">
        <v>1118</v>
      </c>
      <c r="AJ20" s="557" t="s">
        <v>1119</v>
      </c>
      <c r="AK20" s="632">
        <f t="shared" si="3"/>
        <v>46112</v>
      </c>
      <c r="AL20" s="706">
        <f t="shared" ref="AL20:AL29" si="9">AK20</f>
        <v>46112</v>
      </c>
      <c r="AM20" s="706">
        <f>AL20+30</f>
        <v>46142</v>
      </c>
      <c r="AN20" s="463">
        <v>2026</v>
      </c>
      <c r="AO20" s="554"/>
      <c r="AP20" s="554" t="s">
        <v>69</v>
      </c>
      <c r="AQ20" s="707" t="s">
        <v>70</v>
      </c>
      <c r="AR20" s="708" t="s">
        <v>1121</v>
      </c>
      <c r="AS20" s="475">
        <v>2017</v>
      </c>
      <c r="AT20" s="475">
        <v>2029</v>
      </c>
      <c r="AU20" s="637">
        <v>1152.0363001695193</v>
      </c>
      <c r="AV20" s="638">
        <v>431.74886300999998</v>
      </c>
      <c r="AW20" s="554" t="s">
        <v>72</v>
      </c>
      <c r="AX20" s="476" t="s">
        <v>63</v>
      </c>
      <c r="AY20" s="554"/>
      <c r="AZ20" s="554" t="s">
        <v>1134</v>
      </c>
      <c r="BA20" s="644">
        <v>385</v>
      </c>
    </row>
    <row r="21" spans="1:195" s="494" customFormat="1" ht="44.25" customHeight="1" x14ac:dyDescent="0.25">
      <c r="A21" s="475" t="s">
        <v>55</v>
      </c>
      <c r="B21" s="455" t="s">
        <v>102</v>
      </c>
      <c r="C21" s="622" t="s">
        <v>57</v>
      </c>
      <c r="D21" s="623" t="s">
        <v>58</v>
      </c>
      <c r="E21" s="623" t="s">
        <v>59</v>
      </c>
      <c r="F21" s="455">
        <v>1</v>
      </c>
      <c r="G21" s="455" t="s">
        <v>103</v>
      </c>
      <c r="H21" s="795" t="s">
        <v>104</v>
      </c>
      <c r="I21" s="787" t="s">
        <v>1182</v>
      </c>
      <c r="J21" s="476">
        <v>2</v>
      </c>
      <c r="K21" s="476"/>
      <c r="L21" s="476" t="s">
        <v>63</v>
      </c>
      <c r="M21" s="476"/>
      <c r="N21" s="622" t="s">
        <v>64</v>
      </c>
      <c r="O21" s="465">
        <v>864.39836065573752</v>
      </c>
      <c r="P21" s="625">
        <v>1054.5659999999998</v>
      </c>
      <c r="Q21" s="625">
        <v>1054.5659999999998</v>
      </c>
      <c r="R21" s="625"/>
      <c r="S21" s="626"/>
      <c r="T21" s="626"/>
      <c r="U21" s="470" t="s">
        <v>95</v>
      </c>
      <c r="V21" s="455" t="s">
        <v>57</v>
      </c>
      <c r="W21" s="476" t="s">
        <v>66</v>
      </c>
      <c r="X21" s="627">
        <v>46080</v>
      </c>
      <c r="Y21" s="481">
        <v>46110</v>
      </c>
      <c r="Z21" s="476"/>
      <c r="AA21" s="476"/>
      <c r="AB21" s="476"/>
      <c r="AC21" s="476"/>
      <c r="AD21" s="475" t="s">
        <v>103</v>
      </c>
      <c r="AE21" s="476"/>
      <c r="AF21" s="628">
        <v>796</v>
      </c>
      <c r="AG21" s="629" t="s">
        <v>106</v>
      </c>
      <c r="AH21" s="463">
        <v>500</v>
      </c>
      <c r="AI21" s="630">
        <v>93000000000</v>
      </c>
      <c r="AJ21" s="631" t="s">
        <v>68</v>
      </c>
      <c r="AK21" s="632">
        <v>46130</v>
      </c>
      <c r="AL21" s="632">
        <v>46130</v>
      </c>
      <c r="AM21" s="633">
        <v>46160</v>
      </c>
      <c r="AN21" s="463">
        <v>2026</v>
      </c>
      <c r="AO21" s="554"/>
      <c r="AP21" s="459" t="s">
        <v>69</v>
      </c>
      <c r="AQ21" s="635" t="s">
        <v>70</v>
      </c>
      <c r="AR21" s="636" t="s">
        <v>1121</v>
      </c>
      <c r="AS21" s="475">
        <v>2017</v>
      </c>
      <c r="AT21" s="475">
        <v>2029</v>
      </c>
      <c r="AU21" s="637">
        <v>1152.0363001695193</v>
      </c>
      <c r="AV21" s="638">
        <v>431.74886300999998</v>
      </c>
      <c r="AW21" s="554" t="s">
        <v>72</v>
      </c>
      <c r="AX21" s="476" t="s">
        <v>63</v>
      </c>
      <c r="AY21" s="554"/>
      <c r="AZ21" s="554" t="s">
        <v>1183</v>
      </c>
      <c r="BA21" s="644">
        <v>386</v>
      </c>
    </row>
    <row r="22" spans="1:195" s="494" customFormat="1" ht="44.25" customHeight="1" x14ac:dyDescent="0.25">
      <c r="A22" s="475" t="s">
        <v>55</v>
      </c>
      <c r="B22" s="455" t="s">
        <v>107</v>
      </c>
      <c r="C22" s="622" t="s">
        <v>57</v>
      </c>
      <c r="D22" s="623" t="s">
        <v>58</v>
      </c>
      <c r="E22" s="623" t="s">
        <v>59</v>
      </c>
      <c r="F22" s="455">
        <v>1</v>
      </c>
      <c r="G22" s="455" t="s">
        <v>108</v>
      </c>
      <c r="H22" s="624" t="s">
        <v>109</v>
      </c>
      <c r="I22" s="624" t="s">
        <v>331</v>
      </c>
      <c r="J22" s="476">
        <v>2</v>
      </c>
      <c r="K22" s="476"/>
      <c r="L22" s="476" t="s">
        <v>63</v>
      </c>
      <c r="M22" s="476"/>
      <c r="N22" s="622" t="s">
        <v>64</v>
      </c>
      <c r="O22" s="465">
        <v>9930.6725000000006</v>
      </c>
      <c r="P22" s="625">
        <v>12115.42045</v>
      </c>
      <c r="Q22" s="625">
        <v>12115.42045</v>
      </c>
      <c r="R22" s="625"/>
      <c r="S22" s="626"/>
      <c r="T22" s="626"/>
      <c r="U22" s="470" t="s">
        <v>95</v>
      </c>
      <c r="V22" s="455" t="s">
        <v>65</v>
      </c>
      <c r="W22" s="476" t="s">
        <v>66</v>
      </c>
      <c r="X22" s="627">
        <v>46062</v>
      </c>
      <c r="Y22" s="481">
        <v>46107</v>
      </c>
      <c r="Z22" s="476"/>
      <c r="AA22" s="476"/>
      <c r="AB22" s="476"/>
      <c r="AC22" s="476"/>
      <c r="AD22" s="475" t="s">
        <v>108</v>
      </c>
      <c r="AE22" s="476"/>
      <c r="AF22" s="628">
        <v>796</v>
      </c>
      <c r="AG22" s="629" t="s">
        <v>106</v>
      </c>
      <c r="AH22" s="463">
        <v>700</v>
      </c>
      <c r="AI22" s="630">
        <v>93000000000</v>
      </c>
      <c r="AJ22" s="631" t="s">
        <v>68</v>
      </c>
      <c r="AK22" s="632">
        <v>46127</v>
      </c>
      <c r="AL22" s="632">
        <v>46127</v>
      </c>
      <c r="AM22" s="633">
        <v>46203</v>
      </c>
      <c r="AN22" s="634">
        <v>2026</v>
      </c>
      <c r="AO22" s="554"/>
      <c r="AP22" s="459" t="s">
        <v>69</v>
      </c>
      <c r="AQ22" s="635" t="s">
        <v>70</v>
      </c>
      <c r="AR22" s="636" t="s">
        <v>1121</v>
      </c>
      <c r="AS22" s="475">
        <v>2017</v>
      </c>
      <c r="AT22" s="475">
        <v>2029</v>
      </c>
      <c r="AU22" s="637">
        <v>1152.0363001695193</v>
      </c>
      <c r="AV22" s="638">
        <v>431.74886300999998</v>
      </c>
      <c r="AW22" s="554" t="s">
        <v>72</v>
      </c>
      <c r="AX22" s="476" t="s">
        <v>63</v>
      </c>
      <c r="AY22" s="554"/>
      <c r="AZ22" s="554" t="s">
        <v>1122</v>
      </c>
      <c r="BA22" s="644">
        <v>387</v>
      </c>
    </row>
    <row r="23" spans="1:195" s="736" customFormat="1" ht="61.5" customHeight="1" x14ac:dyDescent="0.25">
      <c r="A23" s="709" t="s">
        <v>55</v>
      </c>
      <c r="B23" s="710" t="s">
        <v>111</v>
      </c>
      <c r="C23" s="711" t="s">
        <v>57</v>
      </c>
      <c r="D23" s="712" t="s">
        <v>58</v>
      </c>
      <c r="E23" s="712" t="s">
        <v>59</v>
      </c>
      <c r="F23" s="710">
        <v>1</v>
      </c>
      <c r="G23" s="710" t="s">
        <v>112</v>
      </c>
      <c r="H23" s="713" t="s">
        <v>1163</v>
      </c>
      <c r="I23" s="713" t="s">
        <v>1164</v>
      </c>
      <c r="J23" s="714">
        <v>2</v>
      </c>
      <c r="K23" s="714"/>
      <c r="L23" s="715" t="s">
        <v>63</v>
      </c>
      <c r="M23" s="715"/>
      <c r="N23" s="711" t="s">
        <v>64</v>
      </c>
      <c r="O23" s="716">
        <v>1365.152</v>
      </c>
      <c r="P23" s="717">
        <f>O23*1.22</f>
        <v>1665.4854399999999</v>
      </c>
      <c r="Q23" s="718">
        <f t="shared" ref="Q23:Q24" si="10">P23</f>
        <v>1665.4854399999999</v>
      </c>
      <c r="R23" s="718"/>
      <c r="S23" s="719"/>
      <c r="T23" s="719"/>
      <c r="U23" s="720" t="s">
        <v>95</v>
      </c>
      <c r="V23" s="710" t="s">
        <v>65</v>
      </c>
      <c r="W23" s="715" t="s">
        <v>66</v>
      </c>
      <c r="X23" s="721">
        <v>46069</v>
      </c>
      <c r="Y23" s="722">
        <f>X23+30</f>
        <v>46099</v>
      </c>
      <c r="Z23" s="714"/>
      <c r="AA23" s="714"/>
      <c r="AB23" s="714"/>
      <c r="AC23" s="714"/>
      <c r="AD23" s="709" t="str">
        <f t="shared" ref="AD23:AD24" si="11">G23</f>
        <v>Поставка арматуры к самонесущему изолированному проводу (СИП) до 1 кВ</v>
      </c>
      <c r="AE23" s="714"/>
      <c r="AF23" s="714" t="s">
        <v>1165</v>
      </c>
      <c r="AG23" s="723" t="s">
        <v>1166</v>
      </c>
      <c r="AH23" s="724" t="s">
        <v>1167</v>
      </c>
      <c r="AI23" s="725">
        <v>93000000000</v>
      </c>
      <c r="AJ23" s="726" t="s">
        <v>68</v>
      </c>
      <c r="AK23" s="727">
        <f t="shared" ref="AK23:AK24" si="12">Y23+20</f>
        <v>46119</v>
      </c>
      <c r="AL23" s="727">
        <f t="shared" ref="AL23:AL24" si="13">AK23</f>
        <v>46119</v>
      </c>
      <c r="AM23" s="728">
        <f>AL23+30</f>
        <v>46149</v>
      </c>
      <c r="AN23" s="729">
        <v>2026</v>
      </c>
      <c r="AO23" s="730"/>
      <c r="AP23" s="730" t="s">
        <v>69</v>
      </c>
      <c r="AQ23" s="731" t="s">
        <v>70</v>
      </c>
      <c r="AR23" s="732" t="s">
        <v>1121</v>
      </c>
      <c r="AS23" s="709">
        <v>2017</v>
      </c>
      <c r="AT23" s="709">
        <v>2029</v>
      </c>
      <c r="AU23" s="733">
        <v>1152.0363001695193</v>
      </c>
      <c r="AV23" s="734">
        <v>431.74886300999998</v>
      </c>
      <c r="AW23" s="730" t="s">
        <v>72</v>
      </c>
      <c r="AX23" s="715" t="s">
        <v>63</v>
      </c>
      <c r="AY23" s="730"/>
      <c r="AZ23" s="735" t="s">
        <v>1134</v>
      </c>
      <c r="BA23" s="1058">
        <v>388</v>
      </c>
    </row>
    <row r="24" spans="1:195" s="1018" customFormat="1" ht="75" customHeight="1" x14ac:dyDescent="0.25">
      <c r="A24" s="991" t="s">
        <v>55</v>
      </c>
      <c r="B24" s="992" t="s">
        <v>115</v>
      </c>
      <c r="C24" s="993" t="s">
        <v>57</v>
      </c>
      <c r="D24" s="994" t="s">
        <v>58</v>
      </c>
      <c r="E24" s="994" t="s">
        <v>59</v>
      </c>
      <c r="F24" s="992">
        <v>1</v>
      </c>
      <c r="G24" s="995" t="s">
        <v>1276</v>
      </c>
      <c r="H24" s="996" t="s">
        <v>117</v>
      </c>
      <c r="I24" s="996" t="s">
        <v>1277</v>
      </c>
      <c r="J24" s="992">
        <v>2</v>
      </c>
      <c r="K24" s="992"/>
      <c r="L24" s="997" t="s">
        <v>63</v>
      </c>
      <c r="M24" s="997"/>
      <c r="N24" s="992" t="s">
        <v>118</v>
      </c>
      <c r="O24" s="998">
        <v>442.62295</v>
      </c>
      <c r="P24" s="999">
        <f>O24*1.22</f>
        <v>539.999999</v>
      </c>
      <c r="Q24" s="1000">
        <f t="shared" si="10"/>
        <v>539.999999</v>
      </c>
      <c r="R24" s="1001"/>
      <c r="S24" s="1002"/>
      <c r="T24" s="1002"/>
      <c r="U24" s="1003" t="s">
        <v>95</v>
      </c>
      <c r="V24" s="992" t="s">
        <v>57</v>
      </c>
      <c r="W24" s="993" t="s">
        <v>66</v>
      </c>
      <c r="X24" s="1004">
        <v>46115</v>
      </c>
      <c r="Y24" s="1005">
        <f t="shared" ref="Y24" si="14">X24+55</f>
        <v>46170</v>
      </c>
      <c r="Z24" s="992"/>
      <c r="AA24" s="992"/>
      <c r="AB24" s="992"/>
      <c r="AC24" s="992"/>
      <c r="AD24" s="991" t="str">
        <f t="shared" si="11"/>
        <v>Поставка приборов для измерения показателей качества электрической энергии «Прорыв-Т-А»</v>
      </c>
      <c r="AE24" s="992"/>
      <c r="AF24" s="997">
        <v>796</v>
      </c>
      <c r="AG24" s="1006" t="s">
        <v>106</v>
      </c>
      <c r="AH24" s="1007">
        <v>1</v>
      </c>
      <c r="AI24" s="1008">
        <v>93000000000</v>
      </c>
      <c r="AJ24" s="1008" t="s">
        <v>68</v>
      </c>
      <c r="AK24" s="1009">
        <f t="shared" si="12"/>
        <v>46190</v>
      </c>
      <c r="AL24" s="1009">
        <f t="shared" si="13"/>
        <v>46190</v>
      </c>
      <c r="AM24" s="1010">
        <f>AK24+60</f>
        <v>46250</v>
      </c>
      <c r="AN24" s="1007">
        <v>2026</v>
      </c>
      <c r="AO24" s="1011"/>
      <c r="AP24" s="1011" t="s">
        <v>69</v>
      </c>
      <c r="AQ24" s="1012" t="s">
        <v>119</v>
      </c>
      <c r="AR24" s="1013" t="s">
        <v>120</v>
      </c>
      <c r="AS24" s="1014">
        <v>2026</v>
      </c>
      <c r="AT24" s="1014">
        <v>2028</v>
      </c>
      <c r="AU24" s="1015">
        <v>1.029320273202178</v>
      </c>
      <c r="AV24" s="1015">
        <v>1.03</v>
      </c>
      <c r="AW24" s="1011" t="s">
        <v>63</v>
      </c>
      <c r="AX24" s="997" t="s">
        <v>63</v>
      </c>
      <c r="AY24" s="1011"/>
      <c r="AZ24" s="1016" t="s">
        <v>1278</v>
      </c>
      <c r="BA24" s="1059">
        <v>389</v>
      </c>
      <c r="BB24" s="1017"/>
      <c r="BC24" s="1017"/>
      <c r="BD24" s="1017"/>
      <c r="BE24" s="1017"/>
      <c r="BF24" s="1017"/>
      <c r="BG24" s="1017"/>
      <c r="BH24" s="1017"/>
      <c r="BI24" s="1017"/>
      <c r="BJ24" s="1017"/>
      <c r="BK24" s="1017"/>
      <c r="BL24" s="1017"/>
      <c r="BM24" s="1017"/>
      <c r="BN24" s="1017"/>
      <c r="BO24" s="1017"/>
      <c r="BP24" s="1017"/>
      <c r="BQ24" s="1017"/>
      <c r="BR24" s="1017"/>
      <c r="BS24" s="1017"/>
      <c r="BT24" s="1017"/>
      <c r="BU24" s="1017"/>
      <c r="BV24" s="1017"/>
      <c r="BW24" s="1017"/>
      <c r="BX24" s="1017"/>
      <c r="BY24" s="1017"/>
      <c r="BZ24" s="1017"/>
      <c r="CA24" s="1017"/>
      <c r="CB24" s="1017"/>
      <c r="CC24" s="1017"/>
      <c r="CD24" s="1017"/>
      <c r="CE24" s="1017"/>
      <c r="CF24" s="1017"/>
      <c r="CG24" s="1017"/>
      <c r="CH24" s="1017"/>
      <c r="CI24" s="1017"/>
      <c r="CJ24" s="1017"/>
      <c r="CK24" s="1017"/>
      <c r="CL24" s="1017"/>
      <c r="CM24" s="1017"/>
      <c r="CN24" s="1017"/>
      <c r="CO24" s="1017"/>
      <c r="CP24" s="1017"/>
      <c r="CQ24" s="1017"/>
      <c r="CR24" s="1017"/>
      <c r="CS24" s="1017"/>
      <c r="CT24" s="1017"/>
      <c r="CU24" s="1017"/>
      <c r="CV24" s="1017"/>
      <c r="CW24" s="1017"/>
      <c r="CX24" s="1017"/>
      <c r="CY24" s="1017"/>
      <c r="CZ24" s="1017"/>
      <c r="DA24" s="1017"/>
      <c r="DB24" s="1017"/>
      <c r="DC24" s="1017"/>
      <c r="DD24" s="1017"/>
      <c r="DE24" s="1017"/>
      <c r="DF24" s="1017"/>
      <c r="DG24" s="1017"/>
      <c r="DH24" s="1017"/>
      <c r="DI24" s="1017"/>
      <c r="DJ24" s="1017"/>
      <c r="DK24" s="1017"/>
      <c r="DL24" s="1017"/>
      <c r="DM24" s="1017"/>
      <c r="DN24" s="1017"/>
      <c r="DO24" s="1017"/>
      <c r="DP24" s="1017"/>
    </row>
    <row r="25" spans="1:195" s="495" customFormat="1" ht="75" customHeight="1" x14ac:dyDescent="0.25">
      <c r="A25" s="454" t="s">
        <v>55</v>
      </c>
      <c r="B25" s="455" t="s">
        <v>121</v>
      </c>
      <c r="C25" s="760" t="s">
        <v>57</v>
      </c>
      <c r="D25" s="457" t="s">
        <v>58</v>
      </c>
      <c r="E25" s="458" t="s">
        <v>122</v>
      </c>
      <c r="F25" s="459">
        <v>1</v>
      </c>
      <c r="G25" s="460" t="s">
        <v>123</v>
      </c>
      <c r="H25" s="761" t="s">
        <v>124</v>
      </c>
      <c r="I25" s="761" t="s">
        <v>125</v>
      </c>
      <c r="J25" s="459">
        <v>1</v>
      </c>
      <c r="K25" s="459"/>
      <c r="L25" s="463" t="s">
        <v>63</v>
      </c>
      <c r="M25" s="464"/>
      <c r="N25" s="455" t="s">
        <v>118</v>
      </c>
      <c r="O25" s="465">
        <f t="shared" si="5"/>
        <v>20591.040631757212</v>
      </c>
      <c r="P25" s="466">
        <v>25121.069570743799</v>
      </c>
      <c r="Q25" s="467">
        <f t="shared" si="8"/>
        <v>25121.069570743799</v>
      </c>
      <c r="R25" s="468"/>
      <c r="S25" s="469"/>
      <c r="T25" s="469"/>
      <c r="U25" s="470" t="s">
        <v>95</v>
      </c>
      <c r="V25" s="471" t="s">
        <v>65</v>
      </c>
      <c r="W25" s="472" t="s">
        <v>66</v>
      </c>
      <c r="X25" s="473">
        <v>46052</v>
      </c>
      <c r="Y25" s="474">
        <f t="shared" ref="Y25:Y29" si="15">X25+55</f>
        <v>46107</v>
      </c>
      <c r="Z25" s="471"/>
      <c r="AA25" s="471"/>
      <c r="AB25" s="471"/>
      <c r="AC25" s="471"/>
      <c r="AD25" s="475" t="str">
        <f t="shared" si="2"/>
        <v>Поставка автогидроподъемника.</v>
      </c>
      <c r="AE25" s="471"/>
      <c r="AF25" s="476">
        <v>796</v>
      </c>
      <c r="AG25" s="762" t="s">
        <v>106</v>
      </c>
      <c r="AH25" s="463">
        <v>2</v>
      </c>
      <c r="AI25" s="557">
        <v>93000000000</v>
      </c>
      <c r="AJ25" s="763" t="s">
        <v>68</v>
      </c>
      <c r="AK25" s="764">
        <f t="shared" si="3"/>
        <v>46127</v>
      </c>
      <c r="AL25" s="632">
        <f t="shared" si="9"/>
        <v>46127</v>
      </c>
      <c r="AM25" s="765">
        <f>AL25+30</f>
        <v>46157</v>
      </c>
      <c r="AN25" s="463">
        <v>2026</v>
      </c>
      <c r="AO25" s="459"/>
      <c r="AP25" s="459" t="s">
        <v>69</v>
      </c>
      <c r="AQ25" s="766" t="s">
        <v>126</v>
      </c>
      <c r="AR25" s="485" t="s">
        <v>127</v>
      </c>
      <c r="AS25" s="486">
        <v>2026</v>
      </c>
      <c r="AT25" s="487">
        <v>2028</v>
      </c>
      <c r="AU25" s="488">
        <v>78.954688223036655</v>
      </c>
      <c r="AV25" s="489">
        <v>78.954688219999994</v>
      </c>
      <c r="AW25" s="767" t="s">
        <v>63</v>
      </c>
      <c r="AX25" s="483" t="s">
        <v>63</v>
      </c>
      <c r="AY25" s="768"/>
      <c r="AZ25" s="493" t="s">
        <v>1177</v>
      </c>
      <c r="BA25" s="644">
        <v>390</v>
      </c>
      <c r="BB25" s="494"/>
      <c r="BC25" s="494"/>
      <c r="BD25" s="494"/>
      <c r="BE25" s="494"/>
      <c r="BF25" s="494"/>
      <c r="BG25" s="494"/>
      <c r="BH25" s="494"/>
      <c r="BI25" s="494"/>
      <c r="BJ25" s="494"/>
      <c r="BK25" s="494"/>
      <c r="BL25" s="494"/>
      <c r="BM25" s="494"/>
      <c r="BN25" s="494"/>
      <c r="BO25" s="494"/>
      <c r="BP25" s="494"/>
      <c r="BQ25" s="494"/>
      <c r="BR25" s="494"/>
      <c r="BS25" s="494"/>
      <c r="BT25" s="494"/>
      <c r="BU25" s="494"/>
      <c r="BV25" s="494"/>
      <c r="BW25" s="494"/>
      <c r="BX25" s="494"/>
      <c r="BY25" s="494"/>
      <c r="BZ25" s="494"/>
      <c r="CA25" s="494"/>
      <c r="CB25" s="494"/>
      <c r="CC25" s="494"/>
      <c r="CD25" s="494"/>
      <c r="CE25" s="494"/>
      <c r="CF25" s="494"/>
      <c r="CG25" s="494"/>
      <c r="CH25" s="494"/>
      <c r="CI25" s="494"/>
      <c r="CJ25" s="494"/>
      <c r="CK25" s="494"/>
      <c r="CL25" s="494"/>
      <c r="CM25" s="494"/>
      <c r="CN25" s="494"/>
      <c r="CO25" s="494"/>
      <c r="CP25" s="494"/>
      <c r="CQ25" s="494"/>
      <c r="CR25" s="494"/>
      <c r="CS25" s="494"/>
      <c r="CT25" s="494"/>
      <c r="CU25" s="494"/>
      <c r="CV25" s="494"/>
      <c r="CW25" s="494"/>
      <c r="CX25" s="494"/>
      <c r="CY25" s="494"/>
      <c r="CZ25" s="494"/>
      <c r="DA25" s="494"/>
      <c r="DB25" s="494"/>
      <c r="DC25" s="494"/>
      <c r="DD25" s="494"/>
      <c r="DE25" s="494"/>
      <c r="DF25" s="494"/>
      <c r="DG25" s="494"/>
      <c r="DH25" s="494"/>
      <c r="DI25" s="494"/>
      <c r="DJ25" s="494"/>
      <c r="DK25" s="494"/>
      <c r="DL25" s="494"/>
      <c r="DM25" s="494"/>
      <c r="DN25" s="494"/>
      <c r="DO25" s="494"/>
      <c r="DP25" s="494"/>
    </row>
    <row r="26" spans="1:195" s="495" customFormat="1" ht="75" customHeight="1" x14ac:dyDescent="0.25">
      <c r="A26" s="454" t="s">
        <v>55</v>
      </c>
      <c r="B26" s="455" t="s">
        <v>128</v>
      </c>
      <c r="C26" s="760" t="s">
        <v>57</v>
      </c>
      <c r="D26" s="457" t="s">
        <v>58</v>
      </c>
      <c r="E26" s="769" t="s">
        <v>122</v>
      </c>
      <c r="F26" s="459">
        <v>1</v>
      </c>
      <c r="G26" s="484" t="s">
        <v>129</v>
      </c>
      <c r="H26" s="761" t="s">
        <v>124</v>
      </c>
      <c r="I26" s="761" t="s">
        <v>125</v>
      </c>
      <c r="J26" s="459">
        <v>1</v>
      </c>
      <c r="K26" s="459"/>
      <c r="L26" s="463" t="s">
        <v>63</v>
      </c>
      <c r="M26" s="464"/>
      <c r="N26" s="455" t="s">
        <v>118</v>
      </c>
      <c r="O26" s="465">
        <f t="shared" si="5"/>
        <v>15328.090321774345</v>
      </c>
      <c r="P26" s="466">
        <v>18700.270192564702</v>
      </c>
      <c r="Q26" s="467">
        <f t="shared" si="8"/>
        <v>18700.270192564702</v>
      </c>
      <c r="R26" s="468"/>
      <c r="S26" s="469"/>
      <c r="T26" s="469"/>
      <c r="U26" s="470" t="s">
        <v>95</v>
      </c>
      <c r="V26" s="471" t="s">
        <v>65</v>
      </c>
      <c r="W26" s="472" t="s">
        <v>66</v>
      </c>
      <c r="X26" s="473">
        <v>46052</v>
      </c>
      <c r="Y26" s="474">
        <f t="shared" si="15"/>
        <v>46107</v>
      </c>
      <c r="Z26" s="471"/>
      <c r="AA26" s="471"/>
      <c r="AB26" s="471"/>
      <c r="AC26" s="471"/>
      <c r="AD26" s="475" t="str">
        <f t="shared" si="2"/>
        <v>Поставка крана автомобильного</v>
      </c>
      <c r="AE26" s="471"/>
      <c r="AF26" s="483">
        <v>796</v>
      </c>
      <c r="AG26" s="762" t="s">
        <v>106</v>
      </c>
      <c r="AH26" s="463">
        <v>1</v>
      </c>
      <c r="AI26" s="557">
        <v>93000000000</v>
      </c>
      <c r="AJ26" s="763" t="s">
        <v>68</v>
      </c>
      <c r="AK26" s="632">
        <f t="shared" si="3"/>
        <v>46127</v>
      </c>
      <c r="AL26" s="764">
        <f t="shared" si="9"/>
        <v>46127</v>
      </c>
      <c r="AM26" s="765">
        <f>AL26+30</f>
        <v>46157</v>
      </c>
      <c r="AN26" s="463">
        <v>2026</v>
      </c>
      <c r="AO26" s="459"/>
      <c r="AP26" s="459" t="s">
        <v>69</v>
      </c>
      <c r="AQ26" s="766" t="s">
        <v>130</v>
      </c>
      <c r="AR26" s="485" t="s">
        <v>131</v>
      </c>
      <c r="AS26" s="486">
        <v>2026</v>
      </c>
      <c r="AT26" s="487">
        <v>2026</v>
      </c>
      <c r="AU26" s="488">
        <v>18.700270192564677</v>
      </c>
      <c r="AV26" s="489">
        <v>18.700270190000001</v>
      </c>
      <c r="AW26" s="767" t="s">
        <v>63</v>
      </c>
      <c r="AX26" s="770" t="s">
        <v>63</v>
      </c>
      <c r="AY26" s="768"/>
      <c r="AZ26" s="493" t="s">
        <v>1177</v>
      </c>
      <c r="BA26" s="644">
        <v>391</v>
      </c>
      <c r="BB26" s="494"/>
      <c r="BC26" s="494"/>
      <c r="BD26" s="494"/>
      <c r="BE26" s="494"/>
      <c r="BF26" s="494"/>
      <c r="BG26" s="494"/>
      <c r="BH26" s="494"/>
      <c r="BI26" s="494"/>
      <c r="BJ26" s="494"/>
      <c r="BK26" s="494"/>
      <c r="BL26" s="494"/>
      <c r="BM26" s="494"/>
      <c r="BN26" s="494"/>
      <c r="BO26" s="494"/>
      <c r="BP26" s="494"/>
      <c r="BQ26" s="494"/>
      <c r="BR26" s="494"/>
      <c r="BS26" s="494"/>
      <c r="BT26" s="494"/>
      <c r="BU26" s="494"/>
      <c r="BV26" s="494"/>
      <c r="BW26" s="494"/>
      <c r="BX26" s="494"/>
      <c r="BY26" s="494"/>
      <c r="BZ26" s="494"/>
      <c r="CA26" s="494"/>
      <c r="CB26" s="494"/>
      <c r="CC26" s="494"/>
      <c r="CD26" s="494"/>
      <c r="CE26" s="494"/>
      <c r="CF26" s="494"/>
      <c r="CG26" s="494"/>
      <c r="CH26" s="494"/>
      <c r="CI26" s="494"/>
      <c r="CJ26" s="494"/>
      <c r="CK26" s="494"/>
      <c r="CL26" s="494"/>
      <c r="CM26" s="494"/>
      <c r="CN26" s="494"/>
      <c r="CO26" s="494"/>
      <c r="CP26" s="494"/>
      <c r="CQ26" s="494"/>
      <c r="CR26" s="494"/>
      <c r="CS26" s="494"/>
      <c r="CT26" s="494"/>
      <c r="CU26" s="494"/>
      <c r="CV26" s="494"/>
      <c r="CW26" s="494"/>
      <c r="CX26" s="494"/>
      <c r="CY26" s="494"/>
      <c r="CZ26" s="494"/>
      <c r="DA26" s="494"/>
      <c r="DB26" s="494"/>
      <c r="DC26" s="494"/>
      <c r="DD26" s="494"/>
      <c r="DE26" s="494"/>
      <c r="DF26" s="494"/>
      <c r="DG26" s="494"/>
      <c r="DH26" s="494"/>
      <c r="DI26" s="494"/>
      <c r="DJ26" s="494"/>
      <c r="DK26" s="494"/>
      <c r="DL26" s="494"/>
      <c r="DM26" s="494"/>
      <c r="DN26" s="494"/>
      <c r="DO26" s="494"/>
      <c r="DP26" s="494"/>
    </row>
    <row r="27" spans="1:195" s="495" customFormat="1" ht="75" customHeight="1" x14ac:dyDescent="0.25">
      <c r="A27" s="454" t="s">
        <v>55</v>
      </c>
      <c r="B27" s="455" t="s">
        <v>132</v>
      </c>
      <c r="C27" s="456" t="s">
        <v>57</v>
      </c>
      <c r="D27" s="457" t="s">
        <v>58</v>
      </c>
      <c r="E27" s="458" t="s">
        <v>122</v>
      </c>
      <c r="F27" s="459">
        <v>1</v>
      </c>
      <c r="G27" s="460" t="s">
        <v>1096</v>
      </c>
      <c r="H27" s="461" t="s">
        <v>134</v>
      </c>
      <c r="I27" s="462" t="s">
        <v>135</v>
      </c>
      <c r="J27" s="459">
        <v>2</v>
      </c>
      <c r="K27" s="459"/>
      <c r="L27" s="463" t="s">
        <v>63</v>
      </c>
      <c r="M27" s="464"/>
      <c r="N27" s="455" t="s">
        <v>118</v>
      </c>
      <c r="O27" s="465">
        <v>8606.6666700000005</v>
      </c>
      <c r="P27" s="466">
        <f>O27*1.22</f>
        <v>10500.133337400001</v>
      </c>
      <c r="Q27" s="467">
        <f t="shared" si="8"/>
        <v>10500.133337400001</v>
      </c>
      <c r="R27" s="468"/>
      <c r="S27" s="469"/>
      <c r="T27" s="469"/>
      <c r="U27" s="470" t="s">
        <v>95</v>
      </c>
      <c r="V27" s="471" t="s">
        <v>65</v>
      </c>
      <c r="W27" s="472" t="s">
        <v>66</v>
      </c>
      <c r="X27" s="473">
        <v>46055</v>
      </c>
      <c r="Y27" s="474">
        <v>46110</v>
      </c>
      <c r="Z27" s="471"/>
      <c r="AA27" s="471"/>
      <c r="AB27" s="471"/>
      <c r="AC27" s="471"/>
      <c r="AD27" s="475" t="s">
        <v>1096</v>
      </c>
      <c r="AE27" s="471"/>
      <c r="AF27" s="476">
        <v>796</v>
      </c>
      <c r="AG27" s="477" t="s">
        <v>106</v>
      </c>
      <c r="AH27" s="476">
        <v>2</v>
      </c>
      <c r="AI27" s="478">
        <v>93000000000</v>
      </c>
      <c r="AJ27" s="479" t="s">
        <v>68</v>
      </c>
      <c r="AK27" s="480">
        <v>46130</v>
      </c>
      <c r="AL27" s="481">
        <v>46130</v>
      </c>
      <c r="AM27" s="482">
        <v>46220</v>
      </c>
      <c r="AN27" s="483">
        <v>2026</v>
      </c>
      <c r="AO27" s="471"/>
      <c r="AP27" s="471" t="s">
        <v>69</v>
      </c>
      <c r="AQ27" s="484" t="s">
        <v>136</v>
      </c>
      <c r="AR27" s="485" t="s">
        <v>137</v>
      </c>
      <c r="AS27" s="486">
        <v>2026</v>
      </c>
      <c r="AT27" s="487">
        <v>2028</v>
      </c>
      <c r="AU27" s="488">
        <v>56.665923997343128</v>
      </c>
      <c r="AV27" s="489">
        <v>27.052618481639499</v>
      </c>
      <c r="AW27" s="490" t="s">
        <v>63</v>
      </c>
      <c r="AX27" s="491" t="s">
        <v>63</v>
      </c>
      <c r="AY27" s="492"/>
      <c r="AZ27" s="493" t="s">
        <v>1097</v>
      </c>
      <c r="BA27" s="644">
        <v>392</v>
      </c>
      <c r="BB27" s="494"/>
      <c r="BC27" s="494"/>
      <c r="BD27" s="494"/>
      <c r="BE27" s="494"/>
      <c r="BF27" s="494"/>
      <c r="BG27" s="494"/>
      <c r="BH27" s="494"/>
      <c r="BI27" s="494"/>
      <c r="BJ27" s="494"/>
      <c r="BK27" s="494"/>
      <c r="BL27" s="494"/>
      <c r="BM27" s="494"/>
      <c r="BN27" s="494"/>
      <c r="BO27" s="494"/>
      <c r="BP27" s="494"/>
      <c r="BQ27" s="494"/>
      <c r="BR27" s="494"/>
      <c r="BS27" s="494"/>
      <c r="BT27" s="494"/>
      <c r="BU27" s="494"/>
      <c r="BV27" s="494"/>
      <c r="BW27" s="494"/>
      <c r="BX27" s="494"/>
      <c r="BY27" s="494"/>
      <c r="BZ27" s="494"/>
      <c r="CA27" s="494"/>
      <c r="CB27" s="494"/>
      <c r="CC27" s="494"/>
      <c r="CD27" s="494"/>
      <c r="CE27" s="494"/>
      <c r="CF27" s="494"/>
      <c r="CG27" s="494"/>
      <c r="CH27" s="494"/>
      <c r="CI27" s="494"/>
      <c r="CJ27" s="494"/>
      <c r="CK27" s="494"/>
      <c r="CL27" s="494"/>
      <c r="CM27" s="494"/>
      <c r="CN27" s="494"/>
      <c r="CO27" s="494"/>
      <c r="CP27" s="494"/>
      <c r="CQ27" s="494"/>
      <c r="CR27" s="494"/>
      <c r="CS27" s="494"/>
      <c r="CT27" s="494"/>
      <c r="CU27" s="494"/>
      <c r="CV27" s="494"/>
      <c r="CW27" s="494"/>
      <c r="CX27" s="494"/>
      <c r="CY27" s="494"/>
      <c r="CZ27" s="494"/>
      <c r="DA27" s="494"/>
      <c r="DB27" s="494"/>
      <c r="DC27" s="494"/>
      <c r="DD27" s="494"/>
      <c r="DE27" s="494"/>
      <c r="DF27" s="494"/>
      <c r="DG27" s="494"/>
      <c r="DH27" s="494"/>
      <c r="DI27" s="494"/>
      <c r="DJ27" s="494"/>
      <c r="DK27" s="494"/>
      <c r="DL27" s="494"/>
      <c r="DM27" s="494"/>
      <c r="DN27" s="494"/>
      <c r="DO27" s="494"/>
      <c r="DP27" s="494"/>
    </row>
    <row r="28" spans="1:195" s="946" customFormat="1" ht="78" customHeight="1" x14ac:dyDescent="0.25">
      <c r="A28" s="455" t="s">
        <v>138</v>
      </c>
      <c r="B28" s="455" t="s">
        <v>139</v>
      </c>
      <c r="C28" s="622" t="s">
        <v>57</v>
      </c>
      <c r="D28" s="941" t="s">
        <v>58</v>
      </c>
      <c r="E28" s="769" t="s">
        <v>140</v>
      </c>
      <c r="F28" s="554">
        <v>1</v>
      </c>
      <c r="G28" s="741" t="s">
        <v>141</v>
      </c>
      <c r="H28" s="942" t="s">
        <v>142</v>
      </c>
      <c r="I28" s="943" t="s">
        <v>143</v>
      </c>
      <c r="J28" s="554">
        <v>2</v>
      </c>
      <c r="K28" s="554"/>
      <c r="L28" s="463" t="s">
        <v>63</v>
      </c>
      <c r="M28" s="463"/>
      <c r="N28" s="792" t="s">
        <v>144</v>
      </c>
      <c r="O28" s="465">
        <f t="shared" si="5"/>
        <v>40678.710006854097</v>
      </c>
      <c r="P28" s="780">
        <v>49628.026208361996</v>
      </c>
      <c r="Q28" s="625">
        <f t="shared" si="8"/>
        <v>49628.026208361996</v>
      </c>
      <c r="R28" s="625"/>
      <c r="S28" s="780"/>
      <c r="T28" s="780"/>
      <c r="U28" s="470" t="s">
        <v>95</v>
      </c>
      <c r="V28" s="455" t="s">
        <v>65</v>
      </c>
      <c r="W28" s="472" t="s">
        <v>66</v>
      </c>
      <c r="X28" s="706">
        <v>46056</v>
      </c>
      <c r="Y28" s="560">
        <f t="shared" si="15"/>
        <v>46111</v>
      </c>
      <c r="Z28" s="455"/>
      <c r="AA28" s="455"/>
      <c r="AB28" s="455"/>
      <c r="AC28" s="455"/>
      <c r="AD28" s="475" t="str">
        <f t="shared" si="2"/>
        <v>Выполнение строительно-монтажных работ по реконструкция ВЛ-10 кВ 33-09 с применением СИП Барун-Хемчикский район, (17,22 км) с разработкой проектной документации</v>
      </c>
      <c r="AE28" s="455"/>
      <c r="AF28" s="470">
        <v>876</v>
      </c>
      <c r="AG28" s="470" t="s">
        <v>145</v>
      </c>
      <c r="AH28" s="454">
        <v>1</v>
      </c>
      <c r="AI28" s="557">
        <v>93000000000</v>
      </c>
      <c r="AJ28" s="763" t="s">
        <v>68</v>
      </c>
      <c r="AK28" s="481">
        <f t="shared" si="3"/>
        <v>46131</v>
      </c>
      <c r="AL28" s="481">
        <f t="shared" si="9"/>
        <v>46131</v>
      </c>
      <c r="AM28" s="944">
        <f>AL28+180</f>
        <v>46311</v>
      </c>
      <c r="AN28" s="476">
        <v>2026</v>
      </c>
      <c r="AO28" s="455"/>
      <c r="AP28" s="471" t="s">
        <v>69</v>
      </c>
      <c r="AQ28" s="807" t="s">
        <v>146</v>
      </c>
      <c r="AR28" s="807" t="s">
        <v>147</v>
      </c>
      <c r="AS28" s="808">
        <v>2026</v>
      </c>
      <c r="AT28" s="809">
        <v>2027</v>
      </c>
      <c r="AU28" s="945">
        <v>70.231581618361972</v>
      </c>
      <c r="AV28" s="489">
        <v>70.23158162</v>
      </c>
      <c r="AW28" s="556" t="s">
        <v>63</v>
      </c>
      <c r="AX28" s="483" t="s">
        <v>63</v>
      </c>
      <c r="AY28" s="768"/>
      <c r="AZ28" s="493" t="s">
        <v>1235</v>
      </c>
      <c r="BA28" s="644">
        <v>393</v>
      </c>
      <c r="BB28" s="494"/>
      <c r="BC28" s="494"/>
      <c r="BD28" s="494"/>
      <c r="BE28" s="494"/>
      <c r="BF28" s="494"/>
      <c r="BG28" s="494"/>
      <c r="BH28" s="494"/>
      <c r="BI28" s="494"/>
      <c r="BJ28" s="494"/>
      <c r="BK28" s="494"/>
      <c r="BL28" s="494"/>
      <c r="BM28" s="494"/>
      <c r="BN28" s="494"/>
      <c r="BO28" s="494"/>
      <c r="BP28" s="494"/>
      <c r="BQ28" s="494"/>
      <c r="BR28" s="494"/>
      <c r="BS28" s="494"/>
      <c r="BT28" s="494"/>
      <c r="BU28" s="494"/>
      <c r="BV28" s="494"/>
      <c r="BW28" s="494"/>
      <c r="BX28" s="494"/>
      <c r="BY28" s="494"/>
      <c r="BZ28" s="494"/>
      <c r="CA28" s="494"/>
      <c r="CB28" s="494"/>
      <c r="CC28" s="494"/>
      <c r="CD28" s="494"/>
      <c r="CE28" s="494"/>
      <c r="CF28" s="494"/>
      <c r="CG28" s="494"/>
      <c r="CH28" s="494"/>
      <c r="CI28" s="494"/>
      <c r="CJ28" s="494"/>
      <c r="CK28" s="494"/>
      <c r="CL28" s="494"/>
      <c r="CM28" s="494"/>
      <c r="CN28" s="494"/>
      <c r="CO28" s="494"/>
      <c r="CP28" s="494"/>
      <c r="CQ28" s="494"/>
      <c r="CR28" s="494"/>
      <c r="CS28" s="494"/>
      <c r="CT28" s="494"/>
      <c r="CU28" s="494"/>
      <c r="CV28" s="494"/>
      <c r="CW28" s="494"/>
      <c r="CX28" s="494"/>
      <c r="CY28" s="494"/>
      <c r="CZ28" s="494"/>
      <c r="DA28" s="494"/>
      <c r="DB28" s="494"/>
      <c r="DC28" s="494"/>
      <c r="DD28" s="494"/>
      <c r="DE28" s="494"/>
      <c r="DF28" s="494"/>
      <c r="DG28" s="494"/>
      <c r="DH28" s="494"/>
      <c r="DI28" s="494"/>
      <c r="DJ28" s="494"/>
      <c r="DK28" s="494"/>
      <c r="DL28" s="494"/>
      <c r="DM28" s="494"/>
      <c r="DN28" s="494"/>
      <c r="DO28" s="494"/>
      <c r="DP28" s="494"/>
    </row>
    <row r="29" spans="1:195" s="494" customFormat="1" ht="100.5" customHeight="1" x14ac:dyDescent="0.25">
      <c r="A29" s="455" t="s">
        <v>138</v>
      </c>
      <c r="B29" s="455" t="s">
        <v>148</v>
      </c>
      <c r="C29" s="478" t="s">
        <v>57</v>
      </c>
      <c r="D29" s="623" t="s">
        <v>58</v>
      </c>
      <c r="E29" s="458" t="s">
        <v>140</v>
      </c>
      <c r="F29" s="459">
        <v>1</v>
      </c>
      <c r="G29" s="947" t="s">
        <v>149</v>
      </c>
      <c r="H29" s="948" t="s">
        <v>142</v>
      </c>
      <c r="I29" s="943" t="s">
        <v>143</v>
      </c>
      <c r="J29" s="459">
        <v>2</v>
      </c>
      <c r="K29" s="459"/>
      <c r="L29" s="634" t="s">
        <v>63</v>
      </c>
      <c r="M29" s="459"/>
      <c r="N29" s="554" t="s">
        <v>144</v>
      </c>
      <c r="O29" s="465">
        <f t="shared" si="5"/>
        <v>6375.3044399862465</v>
      </c>
      <c r="P29" s="469">
        <v>7777.8714167832204</v>
      </c>
      <c r="Q29" s="469">
        <f t="shared" si="8"/>
        <v>7777.8714167832204</v>
      </c>
      <c r="R29" s="469"/>
      <c r="S29" s="469"/>
      <c r="T29" s="469"/>
      <c r="U29" s="949" t="s">
        <v>95</v>
      </c>
      <c r="V29" s="455" t="s">
        <v>65</v>
      </c>
      <c r="W29" s="472" t="s">
        <v>66</v>
      </c>
      <c r="X29" s="950">
        <v>46056</v>
      </c>
      <c r="Y29" s="951">
        <f t="shared" si="15"/>
        <v>46111</v>
      </c>
      <c r="Z29" s="471"/>
      <c r="AA29" s="471"/>
      <c r="AB29" s="471"/>
      <c r="AC29" s="471"/>
      <c r="AD29" s="475" t="str">
        <f t="shared" si="2"/>
        <v>Выполнение строительно-монтажных работ по реконструкции ВЛ 10 кВ ф. 38-02 с применением СИП Бай-Тайгинский, Барун-Хемчикский районы, (2,0 км) с разработкой проектной документации</v>
      </c>
      <c r="AE29" s="471"/>
      <c r="AF29" s="949">
        <v>876</v>
      </c>
      <c r="AG29" s="530" t="s">
        <v>145</v>
      </c>
      <c r="AH29" s="528">
        <v>1</v>
      </c>
      <c r="AI29" s="478">
        <v>93000000000</v>
      </c>
      <c r="AJ29" s="479" t="s">
        <v>68</v>
      </c>
      <c r="AK29" s="952">
        <f t="shared" si="3"/>
        <v>46131</v>
      </c>
      <c r="AL29" s="952">
        <f t="shared" si="9"/>
        <v>46131</v>
      </c>
      <c r="AM29" s="952">
        <f>AL29+120</f>
        <v>46251</v>
      </c>
      <c r="AN29" s="483">
        <v>2026</v>
      </c>
      <c r="AO29" s="471"/>
      <c r="AP29" s="471" t="s">
        <v>69</v>
      </c>
      <c r="AQ29" s="807" t="s">
        <v>150</v>
      </c>
      <c r="AR29" s="807" t="s">
        <v>151</v>
      </c>
      <c r="AS29" s="808">
        <v>2026</v>
      </c>
      <c r="AT29" s="809">
        <v>2026</v>
      </c>
      <c r="AU29" s="945">
        <v>7.7778714167832153</v>
      </c>
      <c r="AV29" s="489">
        <v>7.7778714200000003</v>
      </c>
      <c r="AW29" s="556" t="s">
        <v>63</v>
      </c>
      <c r="AX29" s="476" t="s">
        <v>63</v>
      </c>
      <c r="AY29" s="768"/>
      <c r="AZ29" s="493" t="s">
        <v>1235</v>
      </c>
      <c r="BA29" s="644">
        <v>394</v>
      </c>
    </row>
    <row r="30" spans="1:195" s="746" customFormat="1" ht="75.75" customHeight="1" x14ac:dyDescent="0.25">
      <c r="A30" s="748" t="s">
        <v>138</v>
      </c>
      <c r="B30" s="749" t="s">
        <v>152</v>
      </c>
      <c r="C30" s="746" t="s">
        <v>57</v>
      </c>
      <c r="D30" s="746" t="s">
        <v>1074</v>
      </c>
      <c r="E30" s="746" t="s">
        <v>140</v>
      </c>
      <c r="F30" s="746">
        <v>1</v>
      </c>
      <c r="G30" s="746" t="s">
        <v>1168</v>
      </c>
      <c r="H30" s="746" t="s">
        <v>142</v>
      </c>
      <c r="I30" s="750" t="s">
        <v>143</v>
      </c>
      <c r="J30" s="746">
        <v>2</v>
      </c>
      <c r="K30" s="746" t="s">
        <v>827</v>
      </c>
      <c r="L30" s="746" t="s">
        <v>827</v>
      </c>
      <c r="M30" s="746" t="s">
        <v>1169</v>
      </c>
      <c r="N30" s="746" t="s">
        <v>1101</v>
      </c>
      <c r="O30" s="737">
        <v>12582.91171</v>
      </c>
      <c r="P30" s="738">
        <f>O30*1.22</f>
        <v>15351.1522862</v>
      </c>
      <c r="Q30" s="738">
        <f>P30</f>
        <v>15351.1522862</v>
      </c>
      <c r="R30" s="739"/>
      <c r="S30" s="751"/>
      <c r="T30" s="751"/>
      <c r="U30" s="746" t="s">
        <v>1102</v>
      </c>
      <c r="V30" s="746" t="s">
        <v>1079</v>
      </c>
      <c r="W30" s="746" t="s">
        <v>66</v>
      </c>
      <c r="X30" s="752">
        <v>46073</v>
      </c>
      <c r="Y30" s="753">
        <f>X30+35</f>
        <v>46108</v>
      </c>
      <c r="Z30" s="754"/>
      <c r="AA30" s="754"/>
      <c r="AB30" s="754"/>
      <c r="AC30" s="754"/>
      <c r="AD30" s="746" t="str">
        <f>G30</f>
        <v>Выполнение комплекса работ (ПИР и СМР)  на реконструкцию  ВЛ 0,4кВ с применением СИП пгт. Каа-Хем (от ТП 250)</v>
      </c>
      <c r="AE30" s="746" t="s">
        <v>1103</v>
      </c>
      <c r="AF30" s="746">
        <v>876</v>
      </c>
      <c r="AG30" s="746" t="s">
        <v>1080</v>
      </c>
      <c r="AH30" s="746">
        <v>1</v>
      </c>
      <c r="AI30" s="755">
        <v>93000000000</v>
      </c>
      <c r="AJ30" s="746" t="s">
        <v>68</v>
      </c>
      <c r="AK30" s="756">
        <f>Y30+10</f>
        <v>46118</v>
      </c>
      <c r="AL30" s="756">
        <f>AK30</f>
        <v>46118</v>
      </c>
      <c r="AM30" s="756">
        <f>AL30+120</f>
        <v>46238</v>
      </c>
      <c r="AN30" s="746">
        <v>2026</v>
      </c>
      <c r="AO30" s="754"/>
      <c r="AP30" s="746" t="s">
        <v>1131</v>
      </c>
      <c r="AQ30" s="741" t="s">
        <v>153</v>
      </c>
      <c r="AR30" s="741" t="s">
        <v>154</v>
      </c>
      <c r="AS30" s="742">
        <v>2026</v>
      </c>
      <c r="AT30" s="694">
        <v>2026</v>
      </c>
      <c r="AU30" s="743">
        <v>15.351152280360999</v>
      </c>
      <c r="AV30" s="743">
        <v>15.351152280360999</v>
      </c>
      <c r="AW30" s="744" t="s">
        <v>63</v>
      </c>
      <c r="AX30" s="745" t="s">
        <v>63</v>
      </c>
      <c r="AZ30" s="747" t="s">
        <v>1134</v>
      </c>
      <c r="BA30" s="653">
        <v>393</v>
      </c>
      <c r="BB30" s="525"/>
      <c r="BC30" s="525"/>
      <c r="BD30" s="525"/>
      <c r="BE30" s="525"/>
      <c r="BF30" s="525"/>
      <c r="BG30" s="525"/>
      <c r="BH30" s="525"/>
      <c r="BI30" s="526"/>
      <c r="BJ30" s="525"/>
      <c r="BK30" s="525"/>
      <c r="BL30" s="525"/>
      <c r="BM30" s="525"/>
      <c r="BN30" s="525"/>
      <c r="BO30" s="525"/>
      <c r="BP30" s="525"/>
      <c r="BQ30" s="525"/>
      <c r="BR30" s="525"/>
      <c r="BS30" s="525"/>
      <c r="BT30" s="525"/>
      <c r="BU30" s="525"/>
      <c r="BV30" s="525"/>
      <c r="BW30" s="525"/>
      <c r="BX30" s="525"/>
      <c r="BY30" s="525"/>
      <c r="BZ30" s="525"/>
      <c r="CA30" s="525"/>
      <c r="CB30" s="525"/>
      <c r="CC30" s="525"/>
      <c r="CD30" s="525"/>
      <c r="CE30" s="525"/>
      <c r="CF30" s="525"/>
      <c r="CG30" s="525"/>
      <c r="CH30" s="525"/>
      <c r="CI30" s="525"/>
      <c r="CJ30" s="525"/>
      <c r="CK30" s="525"/>
      <c r="CL30" s="525"/>
      <c r="CM30" s="525"/>
      <c r="CN30" s="525"/>
      <c r="CO30" s="525"/>
      <c r="CP30" s="525"/>
      <c r="CQ30" s="525"/>
      <c r="CR30" s="525"/>
      <c r="CS30" s="525"/>
      <c r="CT30" s="525"/>
      <c r="CU30" s="525"/>
      <c r="CV30" s="525"/>
      <c r="CW30" s="525"/>
      <c r="CX30" s="525"/>
      <c r="CY30" s="525"/>
      <c r="CZ30" s="525"/>
      <c r="DA30" s="525"/>
      <c r="DB30" s="525"/>
      <c r="DC30" s="525"/>
      <c r="DD30" s="525"/>
      <c r="DE30" s="525"/>
      <c r="DF30" s="525"/>
      <c r="DG30" s="525"/>
      <c r="DH30" s="525"/>
      <c r="DI30" s="525"/>
      <c r="DJ30" s="525"/>
      <c r="DK30" s="525"/>
      <c r="DL30" s="525"/>
      <c r="DM30" s="525"/>
      <c r="DN30" s="525"/>
      <c r="DO30" s="525"/>
      <c r="DP30" s="525"/>
      <c r="DQ30" s="525"/>
      <c r="DR30" s="525"/>
      <c r="DS30" s="525"/>
      <c r="DT30" s="525"/>
      <c r="DU30" s="525"/>
      <c r="DV30" s="525"/>
      <c r="DW30" s="525"/>
      <c r="DX30" s="525"/>
      <c r="DY30" s="525"/>
      <c r="DZ30" s="525"/>
      <c r="EA30" s="525"/>
      <c r="EB30" s="525"/>
      <c r="EC30" s="525"/>
      <c r="ED30" s="525"/>
      <c r="EE30" s="525"/>
      <c r="EF30" s="525"/>
      <c r="EG30" s="525"/>
      <c r="EH30" s="525"/>
      <c r="EI30" s="525"/>
      <c r="EJ30" s="525"/>
      <c r="EK30" s="525"/>
      <c r="EL30" s="525"/>
      <c r="EM30" s="525"/>
      <c r="EN30" s="525"/>
      <c r="EO30" s="525"/>
      <c r="EP30" s="525"/>
      <c r="EQ30" s="525"/>
      <c r="ER30" s="525"/>
      <c r="ES30" s="525"/>
      <c r="ET30" s="525"/>
      <c r="EU30" s="525"/>
      <c r="EV30" s="525"/>
      <c r="EW30" s="525"/>
      <c r="EX30" s="525"/>
      <c r="EY30" s="525"/>
      <c r="EZ30" s="525"/>
      <c r="FA30" s="525"/>
      <c r="FB30" s="525"/>
      <c r="FC30" s="525"/>
      <c r="FD30" s="525"/>
      <c r="FE30" s="525"/>
      <c r="FF30" s="525"/>
      <c r="FG30" s="525"/>
      <c r="FH30" s="525"/>
      <c r="FI30" s="525"/>
      <c r="FJ30" s="525"/>
      <c r="FK30" s="525"/>
      <c r="FL30" s="525"/>
      <c r="FM30" s="525"/>
      <c r="FN30" s="525"/>
      <c r="FO30" s="525"/>
      <c r="FP30" s="525"/>
      <c r="FQ30" s="525"/>
      <c r="FR30" s="525"/>
      <c r="FS30" s="525"/>
      <c r="FT30" s="525"/>
      <c r="FU30" s="525"/>
      <c r="FV30" s="525"/>
      <c r="FW30" s="525"/>
      <c r="FX30" s="525"/>
      <c r="FY30" s="525"/>
      <c r="FZ30" s="525"/>
      <c r="GA30" s="525"/>
      <c r="GB30" s="525"/>
      <c r="GC30" s="525"/>
      <c r="GD30" s="525"/>
      <c r="GE30" s="525"/>
      <c r="GF30" s="525"/>
      <c r="GG30" s="525"/>
      <c r="GH30" s="525"/>
      <c r="GI30" s="525"/>
      <c r="GJ30" s="525"/>
      <c r="GK30" s="525"/>
      <c r="GL30" s="525"/>
      <c r="GM30" s="525"/>
    </row>
    <row r="31" spans="1:195" s="494" customFormat="1" ht="102" customHeight="1" x14ac:dyDescent="0.25">
      <c r="A31" s="455" t="s">
        <v>138</v>
      </c>
      <c r="B31" s="455" t="s">
        <v>155</v>
      </c>
      <c r="C31" s="529" t="s">
        <v>57</v>
      </c>
      <c r="D31" s="740" t="s">
        <v>1129</v>
      </c>
      <c r="E31" s="455" t="s">
        <v>517</v>
      </c>
      <c r="F31" s="796">
        <v>1</v>
      </c>
      <c r="G31" s="708" t="s">
        <v>1184</v>
      </c>
      <c r="H31" s="795" t="s">
        <v>142</v>
      </c>
      <c r="I31" s="787" t="s">
        <v>158</v>
      </c>
      <c r="J31" s="791">
        <v>2</v>
      </c>
      <c r="K31" s="455" t="s">
        <v>827</v>
      </c>
      <c r="L31" s="476" t="s">
        <v>827</v>
      </c>
      <c r="M31" s="796"/>
      <c r="N31" s="470" t="s">
        <v>477</v>
      </c>
      <c r="O31" s="465">
        <v>34426.229509999997</v>
      </c>
      <c r="P31" s="797">
        <v>42000.000002199995</v>
      </c>
      <c r="Q31" s="798">
        <v>42000.000002199995</v>
      </c>
      <c r="R31" s="799"/>
      <c r="S31" s="800"/>
      <c r="T31" s="797"/>
      <c r="U31" s="470" t="s">
        <v>1102</v>
      </c>
      <c r="V31" s="455" t="s">
        <v>1079</v>
      </c>
      <c r="W31" s="622" t="s">
        <v>66</v>
      </c>
      <c r="X31" s="801">
        <v>46080</v>
      </c>
      <c r="Y31" s="632">
        <v>46115</v>
      </c>
      <c r="Z31" s="455"/>
      <c r="AA31" s="455"/>
      <c r="AB31" s="455"/>
      <c r="AC31" s="455"/>
      <c r="AD31" s="802" t="s">
        <v>1184</v>
      </c>
      <c r="AE31" s="803" t="s">
        <v>1103</v>
      </c>
      <c r="AF31" s="470">
        <v>876</v>
      </c>
      <c r="AG31" s="470" t="s">
        <v>1080</v>
      </c>
      <c r="AH31" s="475">
        <v>1</v>
      </c>
      <c r="AI31" s="622">
        <v>93000000000</v>
      </c>
      <c r="AJ31" s="622" t="s">
        <v>68</v>
      </c>
      <c r="AK31" s="804">
        <v>46125</v>
      </c>
      <c r="AL31" s="805">
        <v>46125</v>
      </c>
      <c r="AM31" s="806">
        <v>46387</v>
      </c>
      <c r="AN31" s="476">
        <v>2026</v>
      </c>
      <c r="AO31" s="471"/>
      <c r="AP31" s="471" t="s">
        <v>1131</v>
      </c>
      <c r="AQ31" s="635" t="s">
        <v>157</v>
      </c>
      <c r="AR31" s="807" t="s">
        <v>1185</v>
      </c>
      <c r="AS31" s="808">
        <v>2020</v>
      </c>
      <c r="AT31" s="809">
        <v>2028</v>
      </c>
      <c r="AU31" s="488">
        <v>427.23</v>
      </c>
      <c r="AV31" s="489">
        <v>186.53</v>
      </c>
      <c r="AW31" s="556" t="s">
        <v>72</v>
      </c>
      <c r="AX31" s="810" t="s">
        <v>63</v>
      </c>
      <c r="AY31" s="554"/>
      <c r="AZ31" s="811" t="s">
        <v>1183</v>
      </c>
      <c r="BA31" s="644">
        <v>396</v>
      </c>
    </row>
    <row r="32" spans="1:195" s="818" customFormat="1" ht="80.25" customHeight="1" x14ac:dyDescent="0.25">
      <c r="A32" s="455" t="s">
        <v>138</v>
      </c>
      <c r="B32" s="455" t="s">
        <v>159</v>
      </c>
      <c r="C32" s="529" t="s">
        <v>57</v>
      </c>
      <c r="D32" s="812" t="s">
        <v>1129</v>
      </c>
      <c r="E32" s="455" t="s">
        <v>517</v>
      </c>
      <c r="F32" s="455">
        <v>1</v>
      </c>
      <c r="G32" s="813" t="s">
        <v>1186</v>
      </c>
      <c r="H32" s="787" t="s">
        <v>142</v>
      </c>
      <c r="I32" s="787" t="s">
        <v>158</v>
      </c>
      <c r="J32" s="475">
        <v>2</v>
      </c>
      <c r="K32" s="455" t="s">
        <v>827</v>
      </c>
      <c r="L32" s="476" t="s">
        <v>827</v>
      </c>
      <c r="M32" s="476"/>
      <c r="N32" s="622" t="s">
        <v>477</v>
      </c>
      <c r="O32" s="465">
        <v>12652.165569999999</v>
      </c>
      <c r="P32" s="688">
        <v>15435.641995399999</v>
      </c>
      <c r="Q32" s="798">
        <v>15435.641995399999</v>
      </c>
      <c r="R32" s="797"/>
      <c r="S32" s="780"/>
      <c r="T32" s="780"/>
      <c r="U32" s="622" t="s">
        <v>1102</v>
      </c>
      <c r="V32" s="455" t="s">
        <v>1079</v>
      </c>
      <c r="W32" s="622" t="s">
        <v>66</v>
      </c>
      <c r="X32" s="706">
        <v>46080</v>
      </c>
      <c r="Y32" s="632">
        <v>46110</v>
      </c>
      <c r="Z32" s="455"/>
      <c r="AA32" s="455"/>
      <c r="AB32" s="455"/>
      <c r="AC32" s="455"/>
      <c r="AD32" s="802" t="s">
        <v>1186</v>
      </c>
      <c r="AE32" s="455" t="s">
        <v>1103</v>
      </c>
      <c r="AF32" s="622">
        <v>876</v>
      </c>
      <c r="AG32" s="814" t="s">
        <v>1080</v>
      </c>
      <c r="AH32" s="475">
        <v>1</v>
      </c>
      <c r="AI32" s="622">
        <v>93000000000</v>
      </c>
      <c r="AJ32" s="622" t="s">
        <v>68</v>
      </c>
      <c r="AK32" s="481">
        <v>46120</v>
      </c>
      <c r="AL32" s="627">
        <v>46120</v>
      </c>
      <c r="AM32" s="627">
        <v>46387</v>
      </c>
      <c r="AN32" s="483">
        <v>2026</v>
      </c>
      <c r="AO32" s="455"/>
      <c r="AP32" s="455" t="s">
        <v>1131</v>
      </c>
      <c r="AQ32" s="707" t="s">
        <v>160</v>
      </c>
      <c r="AR32" s="707" t="s">
        <v>161</v>
      </c>
      <c r="AS32" s="808">
        <v>2026</v>
      </c>
      <c r="AT32" s="809">
        <v>2026</v>
      </c>
      <c r="AU32" s="488">
        <v>15.43564235</v>
      </c>
      <c r="AV32" s="815">
        <v>15.43564235</v>
      </c>
      <c r="AW32" s="554" t="s">
        <v>63</v>
      </c>
      <c r="AX32" s="816" t="s">
        <v>63</v>
      </c>
      <c r="AY32" s="554"/>
      <c r="AZ32" s="811" t="s">
        <v>1183</v>
      </c>
      <c r="BA32" s="817">
        <v>397</v>
      </c>
    </row>
    <row r="33" spans="1:53" s="680" customFormat="1" ht="78.75" customHeight="1" x14ac:dyDescent="0.25">
      <c r="A33" s="655" t="s">
        <v>138</v>
      </c>
      <c r="B33" s="656" t="s">
        <v>162</v>
      </c>
      <c r="C33" s="657" t="s">
        <v>57</v>
      </c>
      <c r="D33" s="657" t="s">
        <v>1129</v>
      </c>
      <c r="E33" s="657" t="s">
        <v>517</v>
      </c>
      <c r="F33" s="657">
        <v>1</v>
      </c>
      <c r="G33" s="657" t="s">
        <v>1135</v>
      </c>
      <c r="H33" s="657" t="s">
        <v>142</v>
      </c>
      <c r="I33" s="658" t="s">
        <v>158</v>
      </c>
      <c r="J33" s="657">
        <v>2</v>
      </c>
      <c r="K33" s="659" t="s">
        <v>827</v>
      </c>
      <c r="L33" s="660" t="s">
        <v>827</v>
      </c>
      <c r="M33" s="661"/>
      <c r="N33" s="659" t="s">
        <v>477</v>
      </c>
      <c r="O33" s="662">
        <v>35166.839339999999</v>
      </c>
      <c r="P33" s="663">
        <f>O33*1.22</f>
        <v>42903.543994799998</v>
      </c>
      <c r="Q33" s="664">
        <f>P33</f>
        <v>42903.543994799998</v>
      </c>
      <c r="R33" s="665"/>
      <c r="S33" s="666"/>
      <c r="T33" s="661"/>
      <c r="U33" s="659" t="s">
        <v>1102</v>
      </c>
      <c r="V33" s="667" t="s">
        <v>1079</v>
      </c>
      <c r="W33" s="667" t="s">
        <v>66</v>
      </c>
      <c r="X33" s="668">
        <v>46069</v>
      </c>
      <c r="Y33" s="669">
        <f>X33+35</f>
        <v>46104</v>
      </c>
      <c r="Z33" s="661"/>
      <c r="AA33" s="661"/>
      <c r="AB33" s="661"/>
      <c r="AC33" s="661"/>
      <c r="AD33" s="659" t="str">
        <f>G33</f>
        <v>Модернизация систем учета электроэнергии во исполнение требований ФЗ №522 (выход из строя)</v>
      </c>
      <c r="AE33" s="667" t="s">
        <v>1103</v>
      </c>
      <c r="AF33" s="667">
        <v>876</v>
      </c>
      <c r="AG33" s="667" t="s">
        <v>1080</v>
      </c>
      <c r="AH33" s="667">
        <v>1</v>
      </c>
      <c r="AI33" s="670">
        <v>93000000000</v>
      </c>
      <c r="AJ33" s="667" t="s">
        <v>68</v>
      </c>
      <c r="AK33" s="671">
        <f>Y33+10</f>
        <v>46114</v>
      </c>
      <c r="AL33" s="671">
        <f>AK33</f>
        <v>46114</v>
      </c>
      <c r="AM33" s="671">
        <v>46387</v>
      </c>
      <c r="AN33" s="660">
        <v>2026</v>
      </c>
      <c r="AO33" s="661"/>
      <c r="AP33" s="672" t="s">
        <v>1131</v>
      </c>
      <c r="AQ33" s="673" t="s">
        <v>163</v>
      </c>
      <c r="AR33" s="674" t="s">
        <v>164</v>
      </c>
      <c r="AS33" s="675">
        <v>2026</v>
      </c>
      <c r="AT33" s="675">
        <v>2026</v>
      </c>
      <c r="AU33" s="681">
        <v>42.903543999999997</v>
      </c>
      <c r="AV33" s="681">
        <v>42.903543999999997</v>
      </c>
      <c r="AW33" s="667" t="s">
        <v>63</v>
      </c>
      <c r="AX33" s="660" t="s">
        <v>63</v>
      </c>
      <c r="AY33" s="678"/>
      <c r="AZ33" s="679" t="s">
        <v>1134</v>
      </c>
      <c r="BA33" s="1060">
        <v>398</v>
      </c>
    </row>
    <row r="34" spans="1:53" s="494" customFormat="1" ht="74.25" customHeight="1" x14ac:dyDescent="0.25">
      <c r="A34" s="1383" t="s">
        <v>165</v>
      </c>
      <c r="B34" s="1383" t="s">
        <v>166</v>
      </c>
      <c r="C34" s="1395" t="s">
        <v>57</v>
      </c>
      <c r="D34" s="1401" t="s">
        <v>58</v>
      </c>
      <c r="E34" s="1401" t="s">
        <v>59</v>
      </c>
      <c r="F34" s="1383">
        <v>1</v>
      </c>
      <c r="G34" s="1404" t="s">
        <v>167</v>
      </c>
      <c r="H34" s="1407" t="s">
        <v>168</v>
      </c>
      <c r="I34" s="1407" t="s">
        <v>169</v>
      </c>
      <c r="J34" s="1383">
        <v>2</v>
      </c>
      <c r="K34" s="471"/>
      <c r="L34" s="1383" t="s">
        <v>63</v>
      </c>
      <c r="M34" s="1383"/>
      <c r="N34" s="1392" t="s">
        <v>64</v>
      </c>
      <c r="O34" s="465">
        <f t="shared" si="5"/>
        <v>1410.3907492412218</v>
      </c>
      <c r="P34" s="953">
        <v>1720.6767140742907</v>
      </c>
      <c r="Q34" s="953">
        <v>1720.6767140742907</v>
      </c>
      <c r="R34" s="954"/>
      <c r="S34" s="469"/>
      <c r="T34" s="469"/>
      <c r="U34" s="1383" t="s">
        <v>95</v>
      </c>
      <c r="V34" s="1383" t="s">
        <v>65</v>
      </c>
      <c r="W34" s="1395" t="s">
        <v>66</v>
      </c>
      <c r="X34" s="1398">
        <v>46066</v>
      </c>
      <c r="Y34" s="1386">
        <f>X34+55</f>
        <v>46121</v>
      </c>
      <c r="Z34" s="471"/>
      <c r="AA34" s="471"/>
      <c r="AB34" s="471"/>
      <c r="AC34" s="471"/>
      <c r="AD34" s="1383" t="str">
        <f>G34</f>
        <v>Поставка бустера регулирования напряжения</v>
      </c>
      <c r="AE34" s="1383"/>
      <c r="AF34" s="1383">
        <v>796</v>
      </c>
      <c r="AG34" s="1389" t="s">
        <v>106</v>
      </c>
      <c r="AH34" s="1383">
        <v>3</v>
      </c>
      <c r="AI34" s="1383">
        <v>93000000000</v>
      </c>
      <c r="AJ34" s="1383" t="s">
        <v>68</v>
      </c>
      <c r="AK34" s="1377">
        <f>Y34+20</f>
        <v>46141</v>
      </c>
      <c r="AL34" s="1377">
        <f>AK34</f>
        <v>46141</v>
      </c>
      <c r="AM34" s="1377">
        <f>AL34+100</f>
        <v>46241</v>
      </c>
      <c r="AN34" s="1380">
        <v>2026</v>
      </c>
      <c r="AO34" s="471"/>
      <c r="AP34" s="1383" t="s">
        <v>69</v>
      </c>
      <c r="AQ34" s="955" t="s">
        <v>170</v>
      </c>
      <c r="AR34" s="955" t="s">
        <v>171</v>
      </c>
      <c r="AS34" s="808">
        <v>2026</v>
      </c>
      <c r="AT34" s="809">
        <v>2026</v>
      </c>
      <c r="AU34" s="945">
        <v>1.7206767140742907</v>
      </c>
      <c r="AV34" s="489">
        <v>1.72067671</v>
      </c>
      <c r="AW34" s="792" t="s">
        <v>63</v>
      </c>
      <c r="AX34" s="476" t="s">
        <v>63</v>
      </c>
      <c r="AY34" s="554"/>
      <c r="AZ34" s="1442" t="s">
        <v>1235</v>
      </c>
      <c r="BA34" s="1445">
        <v>399</v>
      </c>
    </row>
    <row r="35" spans="1:53" s="494" customFormat="1" ht="74.25" customHeight="1" x14ac:dyDescent="0.25">
      <c r="A35" s="1384"/>
      <c r="B35" s="1384"/>
      <c r="C35" s="1396"/>
      <c r="D35" s="1402"/>
      <c r="E35" s="1402"/>
      <c r="F35" s="1384"/>
      <c r="G35" s="1405"/>
      <c r="H35" s="1408"/>
      <c r="I35" s="1408"/>
      <c r="J35" s="1384"/>
      <c r="K35" s="956"/>
      <c r="L35" s="1384"/>
      <c r="M35" s="1384"/>
      <c r="N35" s="1393"/>
      <c r="O35" s="465">
        <f t="shared" si="5"/>
        <v>1441.4252372824335</v>
      </c>
      <c r="P35" s="953">
        <v>1758.5387894845687</v>
      </c>
      <c r="Q35" s="953">
        <v>1758.5387894845687</v>
      </c>
      <c r="R35" s="954"/>
      <c r="S35" s="957"/>
      <c r="T35" s="957"/>
      <c r="U35" s="1384"/>
      <c r="V35" s="1384"/>
      <c r="W35" s="1396"/>
      <c r="X35" s="1399"/>
      <c r="Y35" s="1387"/>
      <c r="Z35" s="956"/>
      <c r="AA35" s="956"/>
      <c r="AB35" s="956"/>
      <c r="AC35" s="956"/>
      <c r="AD35" s="1384"/>
      <c r="AE35" s="1384"/>
      <c r="AF35" s="1384"/>
      <c r="AG35" s="1390"/>
      <c r="AH35" s="1384"/>
      <c r="AI35" s="1384"/>
      <c r="AJ35" s="1384"/>
      <c r="AK35" s="1378"/>
      <c r="AL35" s="1378"/>
      <c r="AM35" s="1378"/>
      <c r="AN35" s="1381"/>
      <c r="AO35" s="956"/>
      <c r="AP35" s="1384"/>
      <c r="AQ35" s="707" t="s">
        <v>172</v>
      </c>
      <c r="AR35" s="707" t="s">
        <v>173</v>
      </c>
      <c r="AS35" s="958">
        <v>2026</v>
      </c>
      <c r="AT35" s="809">
        <v>2026</v>
      </c>
      <c r="AU35" s="945">
        <v>1.7585387894845688</v>
      </c>
      <c r="AV35" s="489">
        <v>1.75853879</v>
      </c>
      <c r="AW35" s="490" t="s">
        <v>63</v>
      </c>
      <c r="AX35" s="476" t="s">
        <v>63</v>
      </c>
      <c r="AY35" s="554"/>
      <c r="AZ35" s="1443"/>
      <c r="BA35" s="1446"/>
    </row>
    <row r="36" spans="1:53" s="818" customFormat="1" ht="87.75" customHeight="1" x14ac:dyDescent="0.25">
      <c r="A36" s="1385"/>
      <c r="B36" s="1385"/>
      <c r="C36" s="1397"/>
      <c r="D36" s="1403"/>
      <c r="E36" s="1403"/>
      <c r="F36" s="1385"/>
      <c r="G36" s="1406"/>
      <c r="H36" s="1409"/>
      <c r="I36" s="1409"/>
      <c r="J36" s="1385"/>
      <c r="K36" s="959"/>
      <c r="L36" s="1385"/>
      <c r="M36" s="1385"/>
      <c r="N36" s="1394"/>
      <c r="O36" s="465">
        <f t="shared" si="5"/>
        <v>1441.4252372824335</v>
      </c>
      <c r="P36" s="953">
        <v>1758.5387894845687</v>
      </c>
      <c r="Q36" s="953">
        <v>1758.5387894845687</v>
      </c>
      <c r="R36" s="954"/>
      <c r="S36" s="960"/>
      <c r="T36" s="960"/>
      <c r="U36" s="1385"/>
      <c r="V36" s="1385"/>
      <c r="W36" s="1397"/>
      <c r="X36" s="1400"/>
      <c r="Y36" s="1388"/>
      <c r="Z36" s="959"/>
      <c r="AA36" s="959"/>
      <c r="AB36" s="959"/>
      <c r="AC36" s="959"/>
      <c r="AD36" s="1385"/>
      <c r="AE36" s="1385"/>
      <c r="AF36" s="1385"/>
      <c r="AG36" s="1391"/>
      <c r="AH36" s="1385"/>
      <c r="AI36" s="1385"/>
      <c r="AJ36" s="1385"/>
      <c r="AK36" s="1379"/>
      <c r="AL36" s="1379"/>
      <c r="AM36" s="1379"/>
      <c r="AN36" s="1382"/>
      <c r="AO36" s="959"/>
      <c r="AP36" s="1385"/>
      <c r="AQ36" s="707" t="s">
        <v>174</v>
      </c>
      <c r="AR36" s="707" t="s">
        <v>175</v>
      </c>
      <c r="AS36" s="808">
        <v>2026</v>
      </c>
      <c r="AT36" s="809">
        <v>2026</v>
      </c>
      <c r="AU36" s="945">
        <v>1.7585387894845688</v>
      </c>
      <c r="AV36" s="489">
        <v>1.75853879</v>
      </c>
      <c r="AW36" s="554" t="s">
        <v>63</v>
      </c>
      <c r="AX36" s="961" t="s">
        <v>63</v>
      </c>
      <c r="AY36" s="554"/>
      <c r="AZ36" s="1444"/>
      <c r="BA36" s="1447"/>
    </row>
    <row r="37" spans="1:53" s="288" customFormat="1" ht="83.25" customHeight="1" x14ac:dyDescent="0.25">
      <c r="A37" s="19" t="s">
        <v>176</v>
      </c>
      <c r="B37" s="24" t="s">
        <v>177</v>
      </c>
      <c r="C37" s="21" t="s">
        <v>57</v>
      </c>
      <c r="D37" s="22" t="s">
        <v>178</v>
      </c>
      <c r="E37" s="19" t="s">
        <v>179</v>
      </c>
      <c r="F37" s="24">
        <v>1</v>
      </c>
      <c r="G37" s="21" t="s">
        <v>180</v>
      </c>
      <c r="H37" s="17" t="s">
        <v>181</v>
      </c>
      <c r="I37" s="17" t="s">
        <v>182</v>
      </c>
      <c r="J37" s="19">
        <v>2</v>
      </c>
      <c r="K37" s="24"/>
      <c r="L37" s="20" t="s">
        <v>63</v>
      </c>
      <c r="M37" s="21"/>
      <c r="N37" s="20" t="s">
        <v>118</v>
      </c>
      <c r="O37" s="373">
        <f t="shared" si="5"/>
        <v>432.78688524590166</v>
      </c>
      <c r="P37" s="381">
        <v>528</v>
      </c>
      <c r="Q37" s="381"/>
      <c r="R37" s="323">
        <f t="shared" ref="R37:R68" si="16">P37</f>
        <v>528</v>
      </c>
      <c r="S37" s="323"/>
      <c r="T37" s="323"/>
      <c r="U37" s="287" t="s">
        <v>95</v>
      </c>
      <c r="V37" s="20" t="s">
        <v>57</v>
      </c>
      <c r="W37" s="287" t="s">
        <v>183</v>
      </c>
      <c r="X37" s="26">
        <v>46266</v>
      </c>
      <c r="Y37" s="27">
        <f t="shared" ref="Y37:Y42" si="17">X37+45</f>
        <v>46311</v>
      </c>
      <c r="Z37" s="286"/>
      <c r="AA37" s="286"/>
      <c r="AB37" s="286"/>
      <c r="AC37" s="286"/>
      <c r="AD37" s="286" t="str">
        <f t="shared" ref="AD37:AD68" si="18">G37</f>
        <v>Оказание услуг по выполнению работ по  ремонту металлоконструкций автогидроподъемников.</v>
      </c>
      <c r="AE37" s="286"/>
      <c r="AF37" s="287">
        <v>876</v>
      </c>
      <c r="AG37" s="287" t="s">
        <v>145</v>
      </c>
      <c r="AH37" s="286">
        <v>1</v>
      </c>
      <c r="AI37" s="287">
        <v>93000000000</v>
      </c>
      <c r="AJ37" s="287" t="s">
        <v>184</v>
      </c>
      <c r="AK37" s="280">
        <f t="shared" ref="AK37:AK42" si="19">Y37+20</f>
        <v>46331</v>
      </c>
      <c r="AL37" s="317">
        <v>46397</v>
      </c>
      <c r="AM37" s="317">
        <v>46752</v>
      </c>
      <c r="AN37" s="277">
        <v>2026</v>
      </c>
      <c r="AO37" s="277"/>
      <c r="AP37" s="286"/>
      <c r="AQ37" s="286"/>
      <c r="AR37" s="382"/>
      <c r="AS37" s="286"/>
      <c r="AT37" s="286"/>
      <c r="AU37" s="325"/>
      <c r="AV37" s="325"/>
      <c r="AW37" s="277"/>
      <c r="AX37" s="326"/>
      <c r="AY37" s="277"/>
      <c r="AZ37" s="277"/>
      <c r="BA37" s="645">
        <v>400</v>
      </c>
    </row>
    <row r="38" spans="1:53" s="288" customFormat="1" ht="90.75" customHeight="1" x14ac:dyDescent="0.25">
      <c r="A38" s="19" t="s">
        <v>176</v>
      </c>
      <c r="B38" s="24" t="s">
        <v>185</v>
      </c>
      <c r="C38" s="21" t="s">
        <v>57</v>
      </c>
      <c r="D38" s="22" t="s">
        <v>178</v>
      </c>
      <c r="E38" s="19" t="s">
        <v>179</v>
      </c>
      <c r="F38" s="24">
        <v>1</v>
      </c>
      <c r="G38" s="21" t="s">
        <v>186</v>
      </c>
      <c r="H38" s="17" t="s">
        <v>181</v>
      </c>
      <c r="I38" s="17" t="s">
        <v>182</v>
      </c>
      <c r="J38" s="19">
        <v>2</v>
      </c>
      <c r="K38" s="24"/>
      <c r="L38" s="20" t="s">
        <v>63</v>
      </c>
      <c r="M38" s="21"/>
      <c r="N38" s="20" t="s">
        <v>118</v>
      </c>
      <c r="O38" s="373">
        <f t="shared" si="5"/>
        <v>634.42622950819668</v>
      </c>
      <c r="P38" s="323">
        <v>774</v>
      </c>
      <c r="Q38" s="323"/>
      <c r="R38" s="323">
        <f t="shared" si="16"/>
        <v>774</v>
      </c>
      <c r="S38" s="323"/>
      <c r="T38" s="323"/>
      <c r="U38" s="287" t="s">
        <v>95</v>
      </c>
      <c r="V38" s="20" t="s">
        <v>57</v>
      </c>
      <c r="W38" s="287" t="s">
        <v>183</v>
      </c>
      <c r="X38" s="26">
        <v>46266</v>
      </c>
      <c r="Y38" s="27">
        <f t="shared" si="17"/>
        <v>46311</v>
      </c>
      <c r="Z38" s="286"/>
      <c r="AA38" s="286"/>
      <c r="AB38" s="286"/>
      <c r="AC38" s="286"/>
      <c r="AD38" s="286" t="str">
        <f t="shared" si="18"/>
        <v>Оказание услуг по ремонту приборов безопасности автогидроподъемников.</v>
      </c>
      <c r="AE38" s="286"/>
      <c r="AF38" s="287">
        <v>876</v>
      </c>
      <c r="AG38" s="287" t="s">
        <v>145</v>
      </c>
      <c r="AH38" s="286">
        <v>1</v>
      </c>
      <c r="AI38" s="287">
        <v>93000000000</v>
      </c>
      <c r="AJ38" s="287" t="s">
        <v>184</v>
      </c>
      <c r="AK38" s="280">
        <f t="shared" si="19"/>
        <v>46331</v>
      </c>
      <c r="AL38" s="317">
        <v>46397</v>
      </c>
      <c r="AM38" s="317">
        <v>46752</v>
      </c>
      <c r="AN38" s="277">
        <v>2027</v>
      </c>
      <c r="AO38" s="277"/>
      <c r="AP38" s="286"/>
      <c r="AQ38" s="286"/>
      <c r="AR38" s="382"/>
      <c r="AS38" s="286"/>
      <c r="AT38" s="286"/>
      <c r="AU38" s="325"/>
      <c r="AV38" s="325"/>
      <c r="AW38" s="277"/>
      <c r="AX38" s="326"/>
      <c r="AY38" s="277"/>
      <c r="AZ38" s="277"/>
      <c r="BA38" s="645">
        <v>401</v>
      </c>
    </row>
    <row r="39" spans="1:53" s="288" customFormat="1" ht="112.5" customHeight="1" x14ac:dyDescent="0.25">
      <c r="A39" s="19" t="s">
        <v>176</v>
      </c>
      <c r="B39" s="24" t="s">
        <v>187</v>
      </c>
      <c r="C39" s="21" t="s">
        <v>57</v>
      </c>
      <c r="D39" s="22" t="s">
        <v>178</v>
      </c>
      <c r="E39" s="19" t="s">
        <v>179</v>
      </c>
      <c r="F39" s="24">
        <v>1</v>
      </c>
      <c r="G39" s="21" t="s">
        <v>188</v>
      </c>
      <c r="H39" s="17" t="s">
        <v>189</v>
      </c>
      <c r="I39" s="17" t="s">
        <v>190</v>
      </c>
      <c r="J39" s="19">
        <v>2</v>
      </c>
      <c r="K39" s="24"/>
      <c r="L39" s="20" t="s">
        <v>63</v>
      </c>
      <c r="M39" s="21"/>
      <c r="N39" s="20" t="s">
        <v>118</v>
      </c>
      <c r="O39" s="373">
        <f t="shared" si="5"/>
        <v>610.81967213114751</v>
      </c>
      <c r="P39" s="323">
        <v>745.19999999999993</v>
      </c>
      <c r="Q39" s="323"/>
      <c r="R39" s="323">
        <f t="shared" si="16"/>
        <v>745.19999999999993</v>
      </c>
      <c r="S39" s="323"/>
      <c r="T39" s="323"/>
      <c r="U39" s="287" t="s">
        <v>95</v>
      </c>
      <c r="V39" s="20" t="s">
        <v>57</v>
      </c>
      <c r="W39" s="287" t="s">
        <v>183</v>
      </c>
      <c r="X39" s="26">
        <v>46266</v>
      </c>
      <c r="Y39" s="27">
        <f t="shared" si="17"/>
        <v>46311</v>
      </c>
      <c r="Z39" s="286"/>
      <c r="AA39" s="286"/>
      <c r="AB39" s="286"/>
      <c r="AC39" s="286"/>
      <c r="AD39" s="286" t="str">
        <f t="shared" si="18"/>
        <v>Оказание услуг по диагностике, пуску, регулировке, наладке, техническому обслуживанию навигационного оборудования, тахографов.</v>
      </c>
      <c r="AE39" s="286"/>
      <c r="AF39" s="287">
        <v>876</v>
      </c>
      <c r="AG39" s="287" t="s">
        <v>145</v>
      </c>
      <c r="AH39" s="286">
        <v>1</v>
      </c>
      <c r="AI39" s="287">
        <v>93000000000</v>
      </c>
      <c r="AJ39" s="287" t="s">
        <v>184</v>
      </c>
      <c r="AK39" s="280">
        <f t="shared" si="19"/>
        <v>46331</v>
      </c>
      <c r="AL39" s="317">
        <v>46397</v>
      </c>
      <c r="AM39" s="317">
        <v>46752</v>
      </c>
      <c r="AN39" s="277">
        <v>2026</v>
      </c>
      <c r="AO39" s="277"/>
      <c r="AP39" s="286"/>
      <c r="AQ39" s="286"/>
      <c r="AR39" s="382"/>
      <c r="AS39" s="286"/>
      <c r="AT39" s="286"/>
      <c r="AU39" s="325"/>
      <c r="AV39" s="325"/>
      <c r="AW39" s="277"/>
      <c r="AX39" s="326"/>
      <c r="AY39" s="277"/>
      <c r="AZ39" s="277"/>
      <c r="BA39" s="645">
        <v>402</v>
      </c>
    </row>
    <row r="40" spans="1:53" s="288" customFormat="1" ht="90.75" customHeight="1" x14ac:dyDescent="0.25">
      <c r="A40" s="19" t="s">
        <v>176</v>
      </c>
      <c r="B40" s="24" t="s">
        <v>191</v>
      </c>
      <c r="C40" s="21" t="s">
        <v>57</v>
      </c>
      <c r="D40" s="22" t="s">
        <v>178</v>
      </c>
      <c r="E40" s="19" t="s">
        <v>179</v>
      </c>
      <c r="F40" s="24">
        <v>1</v>
      </c>
      <c r="G40" s="21" t="s">
        <v>192</v>
      </c>
      <c r="H40" s="17" t="s">
        <v>193</v>
      </c>
      <c r="I40" s="17" t="s">
        <v>194</v>
      </c>
      <c r="J40" s="19">
        <v>2</v>
      </c>
      <c r="K40" s="24"/>
      <c r="L40" s="20" t="s">
        <v>63</v>
      </c>
      <c r="M40" s="21"/>
      <c r="N40" s="20" t="s">
        <v>118</v>
      </c>
      <c r="O40" s="373">
        <f t="shared" si="5"/>
        <v>951.45245901639339</v>
      </c>
      <c r="P40" s="323">
        <v>1160.7719999999999</v>
      </c>
      <c r="Q40" s="323"/>
      <c r="R40" s="323">
        <f t="shared" si="16"/>
        <v>1160.7719999999999</v>
      </c>
      <c r="S40" s="323"/>
      <c r="T40" s="323"/>
      <c r="U40" s="287" t="s">
        <v>95</v>
      </c>
      <c r="V40" s="20" t="s">
        <v>65</v>
      </c>
      <c r="W40" s="287" t="s">
        <v>183</v>
      </c>
      <c r="X40" s="26">
        <v>46266</v>
      </c>
      <c r="Y40" s="27">
        <f t="shared" si="17"/>
        <v>46311</v>
      </c>
      <c r="Z40" s="286"/>
      <c r="AA40" s="286"/>
      <c r="AB40" s="286"/>
      <c r="AC40" s="286"/>
      <c r="AD40" s="286" t="str">
        <f t="shared" si="18"/>
        <v>Оказание услуг по техобслуживанию и диагностики транспорта</v>
      </c>
      <c r="AE40" s="286"/>
      <c r="AF40" s="287">
        <v>876</v>
      </c>
      <c r="AG40" s="287" t="s">
        <v>145</v>
      </c>
      <c r="AH40" s="286">
        <v>1</v>
      </c>
      <c r="AI40" s="287">
        <v>93000000000</v>
      </c>
      <c r="AJ40" s="287" t="s">
        <v>184</v>
      </c>
      <c r="AK40" s="280">
        <f t="shared" si="19"/>
        <v>46331</v>
      </c>
      <c r="AL40" s="317">
        <v>46397</v>
      </c>
      <c r="AM40" s="317">
        <v>46752</v>
      </c>
      <c r="AN40" s="277">
        <v>2026</v>
      </c>
      <c r="AO40" s="277"/>
      <c r="AP40" s="286"/>
      <c r="AQ40" s="286"/>
      <c r="AR40" s="382"/>
      <c r="AS40" s="286"/>
      <c r="AT40" s="286"/>
      <c r="AU40" s="325"/>
      <c r="AV40" s="325"/>
      <c r="AW40" s="277"/>
      <c r="AX40" s="326"/>
      <c r="AY40" s="277"/>
      <c r="AZ40" s="277"/>
      <c r="BA40" s="645">
        <v>403</v>
      </c>
    </row>
    <row r="41" spans="1:53" s="288" customFormat="1" ht="90.75" customHeight="1" x14ac:dyDescent="0.25">
      <c r="A41" s="19" t="s">
        <v>176</v>
      </c>
      <c r="B41" s="24" t="s">
        <v>195</v>
      </c>
      <c r="C41" s="21" t="s">
        <v>57</v>
      </c>
      <c r="D41" s="22" t="s">
        <v>178</v>
      </c>
      <c r="E41" s="19" t="s">
        <v>179</v>
      </c>
      <c r="F41" s="24">
        <v>1</v>
      </c>
      <c r="G41" s="21" t="s">
        <v>196</v>
      </c>
      <c r="H41" s="17" t="s">
        <v>197</v>
      </c>
      <c r="I41" s="17" t="s">
        <v>198</v>
      </c>
      <c r="J41" s="19">
        <v>2</v>
      </c>
      <c r="K41" s="24"/>
      <c r="L41" s="20" t="s">
        <v>63</v>
      </c>
      <c r="M41" s="21"/>
      <c r="N41" s="20" t="s">
        <v>118</v>
      </c>
      <c r="O41" s="373">
        <f t="shared" si="5"/>
        <v>433.51967213114756</v>
      </c>
      <c r="P41" s="323">
        <v>528.89400000000001</v>
      </c>
      <c r="Q41" s="323"/>
      <c r="R41" s="323">
        <f t="shared" si="16"/>
        <v>528.89400000000001</v>
      </c>
      <c r="S41" s="323"/>
      <c r="T41" s="323"/>
      <c r="U41" s="287" t="s">
        <v>95</v>
      </c>
      <c r="V41" s="20" t="s">
        <v>57</v>
      </c>
      <c r="W41" s="287" t="s">
        <v>183</v>
      </c>
      <c r="X41" s="26">
        <v>46266</v>
      </c>
      <c r="Y41" s="27">
        <f t="shared" si="17"/>
        <v>46311</v>
      </c>
      <c r="Z41" s="286"/>
      <c r="AA41" s="286"/>
      <c r="AB41" s="286"/>
      <c r="AC41" s="286"/>
      <c r="AD41" s="286" t="str">
        <f t="shared" si="18"/>
        <v>Услуга по техническому обслуживанию хроматографического комплекса "Кристалл 5000"</v>
      </c>
      <c r="AE41" s="286"/>
      <c r="AF41" s="287">
        <v>876</v>
      </c>
      <c r="AG41" s="287" t="s">
        <v>145</v>
      </c>
      <c r="AH41" s="286">
        <v>1</v>
      </c>
      <c r="AI41" s="287">
        <v>93000000000</v>
      </c>
      <c r="AJ41" s="287" t="s">
        <v>184</v>
      </c>
      <c r="AK41" s="280">
        <f t="shared" si="19"/>
        <v>46331</v>
      </c>
      <c r="AL41" s="317">
        <v>46397</v>
      </c>
      <c r="AM41" s="317">
        <v>46752</v>
      </c>
      <c r="AN41" s="277">
        <v>2026</v>
      </c>
      <c r="AO41" s="277"/>
      <c r="AP41" s="286"/>
      <c r="AQ41" s="286"/>
      <c r="AR41" s="382"/>
      <c r="AS41" s="286"/>
      <c r="AT41" s="286"/>
      <c r="AU41" s="325"/>
      <c r="AV41" s="325"/>
      <c r="AW41" s="277"/>
      <c r="AX41" s="326"/>
      <c r="AY41" s="277"/>
      <c r="AZ41" s="277"/>
      <c r="BA41" s="645">
        <v>404</v>
      </c>
    </row>
    <row r="42" spans="1:53" s="288" customFormat="1" ht="76.5" customHeight="1" x14ac:dyDescent="0.25">
      <c r="A42" s="19" t="s">
        <v>176</v>
      </c>
      <c r="B42" s="24" t="s">
        <v>199</v>
      </c>
      <c r="C42" s="21" t="s">
        <v>57</v>
      </c>
      <c r="D42" s="22" t="s">
        <v>178</v>
      </c>
      <c r="E42" s="19" t="s">
        <v>179</v>
      </c>
      <c r="F42" s="24">
        <v>1</v>
      </c>
      <c r="G42" s="21" t="s">
        <v>200</v>
      </c>
      <c r="H42" s="17" t="s">
        <v>201</v>
      </c>
      <c r="I42" s="17" t="s">
        <v>202</v>
      </c>
      <c r="J42" s="19">
        <v>2</v>
      </c>
      <c r="K42" s="24"/>
      <c r="L42" s="20" t="s">
        <v>63</v>
      </c>
      <c r="M42" s="21"/>
      <c r="N42" s="20" t="s">
        <v>118</v>
      </c>
      <c r="O42" s="373">
        <f t="shared" si="5"/>
        <v>724.38638360655727</v>
      </c>
      <c r="P42" s="323">
        <v>883.75138799999991</v>
      </c>
      <c r="Q42" s="323"/>
      <c r="R42" s="323">
        <f t="shared" si="16"/>
        <v>883.75138799999991</v>
      </c>
      <c r="S42" s="323"/>
      <c r="T42" s="323"/>
      <c r="U42" s="287" t="s">
        <v>95</v>
      </c>
      <c r="V42" s="20" t="s">
        <v>57</v>
      </c>
      <c r="W42" s="287" t="s">
        <v>183</v>
      </c>
      <c r="X42" s="26">
        <v>46266</v>
      </c>
      <c r="Y42" s="27">
        <f t="shared" si="17"/>
        <v>46311</v>
      </c>
      <c r="Z42" s="286"/>
      <c r="AA42" s="286"/>
      <c r="AB42" s="286"/>
      <c r="AC42" s="286"/>
      <c r="AD42" s="286" t="str">
        <f t="shared" si="18"/>
        <v>Оказание услуг по обследованию зданий и сооружений АО "Россети Сибирь Тываэнерго" в 2026 г.</v>
      </c>
      <c r="AE42" s="286"/>
      <c r="AF42" s="287">
        <v>876</v>
      </c>
      <c r="AG42" s="287" t="s">
        <v>145</v>
      </c>
      <c r="AH42" s="286">
        <v>1</v>
      </c>
      <c r="AI42" s="287">
        <v>93000000000</v>
      </c>
      <c r="AJ42" s="287" t="s">
        <v>184</v>
      </c>
      <c r="AK42" s="280">
        <f t="shared" si="19"/>
        <v>46331</v>
      </c>
      <c r="AL42" s="317">
        <v>46397</v>
      </c>
      <c r="AM42" s="317">
        <v>46752</v>
      </c>
      <c r="AN42" s="277">
        <v>2026</v>
      </c>
      <c r="AO42" s="277"/>
      <c r="AP42" s="286"/>
      <c r="AQ42" s="286"/>
      <c r="AR42" s="382"/>
      <c r="AS42" s="286"/>
      <c r="AT42" s="286"/>
      <c r="AU42" s="325"/>
      <c r="AV42" s="325"/>
      <c r="AW42" s="277"/>
      <c r="AX42" s="326"/>
      <c r="AY42" s="277"/>
      <c r="AZ42" s="277"/>
      <c r="BA42" s="645">
        <v>405</v>
      </c>
    </row>
    <row r="43" spans="1:53" s="634" customFormat="1" ht="76.5" customHeight="1" x14ac:dyDescent="0.25">
      <c r="A43" s="475" t="s">
        <v>176</v>
      </c>
      <c r="B43" s="476" t="s">
        <v>203</v>
      </c>
      <c r="C43" s="622" t="s">
        <v>57</v>
      </c>
      <c r="D43" s="623" t="s">
        <v>178</v>
      </c>
      <c r="E43" s="475" t="s">
        <v>179</v>
      </c>
      <c r="F43" s="476">
        <v>1</v>
      </c>
      <c r="G43" s="622" t="s">
        <v>1187</v>
      </c>
      <c r="H43" s="787" t="s">
        <v>205</v>
      </c>
      <c r="I43" s="787" t="s">
        <v>206</v>
      </c>
      <c r="J43" s="475">
        <v>2</v>
      </c>
      <c r="K43" s="476"/>
      <c r="L43" s="455" t="s">
        <v>63</v>
      </c>
      <c r="M43" s="622"/>
      <c r="N43" s="455" t="s">
        <v>118</v>
      </c>
      <c r="O43" s="465">
        <v>1910.7015200000001</v>
      </c>
      <c r="P43" s="819">
        <v>2331.0558544</v>
      </c>
      <c r="Q43" s="819">
        <v>2331.0558544</v>
      </c>
      <c r="R43" s="819"/>
      <c r="S43" s="819"/>
      <c r="T43" s="819"/>
      <c r="U43" s="557" t="s">
        <v>95</v>
      </c>
      <c r="V43" s="455" t="s">
        <v>65</v>
      </c>
      <c r="W43" s="557" t="s">
        <v>183</v>
      </c>
      <c r="X43" s="627">
        <v>46080</v>
      </c>
      <c r="Y43" s="481">
        <v>46110</v>
      </c>
      <c r="Z43" s="562"/>
      <c r="AA43" s="562"/>
      <c r="AB43" s="562"/>
      <c r="AC43" s="562"/>
      <c r="AD43" s="562" t="s">
        <v>1187</v>
      </c>
      <c r="AE43" s="562"/>
      <c r="AF43" s="557">
        <v>876</v>
      </c>
      <c r="AG43" s="557" t="s">
        <v>145</v>
      </c>
      <c r="AH43" s="562">
        <v>1</v>
      </c>
      <c r="AI43" s="557">
        <v>93000000000</v>
      </c>
      <c r="AJ43" s="557" t="s">
        <v>184</v>
      </c>
      <c r="AK43" s="632">
        <v>46130</v>
      </c>
      <c r="AL43" s="706">
        <v>46204</v>
      </c>
      <c r="AM43" s="706">
        <v>46265</v>
      </c>
      <c r="AN43" s="463">
        <v>2026</v>
      </c>
      <c r="AO43" s="463"/>
      <c r="AP43" s="562"/>
      <c r="AQ43" s="562"/>
      <c r="AR43" s="820"/>
      <c r="AS43" s="562"/>
      <c r="AT43" s="562"/>
      <c r="AU43" s="821"/>
      <c r="AV43" s="821"/>
      <c r="AW43" s="463"/>
      <c r="AX43" s="822"/>
      <c r="AY43" s="463"/>
      <c r="AZ43" s="463" t="s">
        <v>1183</v>
      </c>
      <c r="BA43" s="823">
        <v>406</v>
      </c>
    </row>
    <row r="44" spans="1:53" s="285" customFormat="1" ht="71.25" customHeight="1" x14ac:dyDescent="0.25">
      <c r="A44" s="79" t="s">
        <v>176</v>
      </c>
      <c r="B44" s="24" t="s">
        <v>207</v>
      </c>
      <c r="C44" s="51" t="s">
        <v>57</v>
      </c>
      <c r="D44" s="20" t="s">
        <v>208</v>
      </c>
      <c r="E44" s="19" t="s">
        <v>179</v>
      </c>
      <c r="F44" s="277">
        <v>1</v>
      </c>
      <c r="G44" s="79" t="s">
        <v>209</v>
      </c>
      <c r="H44" s="17" t="s">
        <v>210</v>
      </c>
      <c r="I44" s="17" t="s">
        <v>211</v>
      </c>
      <c r="J44" s="19">
        <v>1</v>
      </c>
      <c r="K44" s="19"/>
      <c r="L44" s="20" t="s">
        <v>63</v>
      </c>
      <c r="M44" s="282"/>
      <c r="N44" s="19" t="s">
        <v>144</v>
      </c>
      <c r="O44" s="373">
        <f t="shared" si="5"/>
        <v>1924.2088524590163</v>
      </c>
      <c r="P44" s="383">
        <v>2347.5347999999999</v>
      </c>
      <c r="Q44" s="383"/>
      <c r="R44" s="383">
        <f t="shared" si="16"/>
        <v>2347.5347999999999</v>
      </c>
      <c r="S44" s="383"/>
      <c r="T44" s="383"/>
      <c r="U44" s="19" t="s">
        <v>212</v>
      </c>
      <c r="V44" s="20" t="s">
        <v>57</v>
      </c>
      <c r="W44" s="19" t="s">
        <v>213</v>
      </c>
      <c r="X44" s="384">
        <v>46368</v>
      </c>
      <c r="Y44" s="384">
        <v>46368</v>
      </c>
      <c r="Z44" s="385" t="s">
        <v>418</v>
      </c>
      <c r="AA44" s="386" t="s">
        <v>215</v>
      </c>
      <c r="AB44" s="19">
        <v>2464019742</v>
      </c>
      <c r="AC44" s="19">
        <v>246401001</v>
      </c>
      <c r="AD44" s="286" t="str">
        <f t="shared" si="18"/>
        <v xml:space="preserve">Услуги по поверке и ремонту приборов </v>
      </c>
      <c r="AE44" s="282"/>
      <c r="AF44" s="387">
        <v>876</v>
      </c>
      <c r="AG44" s="287" t="s">
        <v>145</v>
      </c>
      <c r="AH44" s="19">
        <v>1</v>
      </c>
      <c r="AI44" s="19">
        <v>93000000000</v>
      </c>
      <c r="AJ44" s="19" t="s">
        <v>184</v>
      </c>
      <c r="AK44" s="26">
        <v>46376</v>
      </c>
      <c r="AL44" s="26">
        <v>46388</v>
      </c>
      <c r="AM44" s="384">
        <v>46752</v>
      </c>
      <c r="AN44" s="387">
        <v>2027</v>
      </c>
      <c r="AO44" s="282"/>
      <c r="AP44" s="282"/>
      <c r="AQ44" s="282"/>
      <c r="AR44" s="282"/>
      <c r="AS44" s="346"/>
      <c r="AT44" s="348"/>
      <c r="AU44" s="349"/>
      <c r="AV44" s="282"/>
      <c r="AW44" s="282"/>
      <c r="AX44" s="282"/>
      <c r="AY44" s="282"/>
      <c r="AZ44" s="282"/>
      <c r="BA44" s="643">
        <v>407</v>
      </c>
    </row>
    <row r="45" spans="1:53" s="389" customFormat="1" ht="47.25" x14ac:dyDescent="0.25">
      <c r="A45" s="286" t="s">
        <v>216</v>
      </c>
      <c r="B45" s="24" t="s">
        <v>217</v>
      </c>
      <c r="C45" s="287" t="s">
        <v>57</v>
      </c>
      <c r="D45" s="328" t="s">
        <v>178</v>
      </c>
      <c r="E45" s="286" t="s">
        <v>59</v>
      </c>
      <c r="F45" s="277">
        <v>1</v>
      </c>
      <c r="G45" s="287" t="s">
        <v>218</v>
      </c>
      <c r="H45" s="17" t="s">
        <v>168</v>
      </c>
      <c r="I45" s="17" t="s">
        <v>219</v>
      </c>
      <c r="J45" s="286">
        <v>2</v>
      </c>
      <c r="K45" s="277"/>
      <c r="L45" s="20" t="s">
        <v>63</v>
      </c>
      <c r="M45" s="287"/>
      <c r="N45" s="287" t="s">
        <v>64</v>
      </c>
      <c r="O45" s="373">
        <f t="shared" si="5"/>
        <v>591.02728492774429</v>
      </c>
      <c r="P45" s="323">
        <v>721.05328761184808</v>
      </c>
      <c r="Q45" s="388"/>
      <c r="R45" s="323">
        <f t="shared" si="16"/>
        <v>721.05328761184808</v>
      </c>
      <c r="S45" s="388"/>
      <c r="T45" s="388"/>
      <c r="U45" s="287" t="s">
        <v>95</v>
      </c>
      <c r="V45" s="20" t="s">
        <v>57</v>
      </c>
      <c r="W45" s="287" t="s">
        <v>183</v>
      </c>
      <c r="X45" s="85">
        <v>46266</v>
      </c>
      <c r="Y45" s="340">
        <f t="shared" ref="Y45:Y76" si="20">X45+45</f>
        <v>46311</v>
      </c>
      <c r="Z45" s="332"/>
      <c r="AA45" s="332"/>
      <c r="AB45" s="332"/>
      <c r="AC45" s="332"/>
      <c r="AD45" s="286" t="str">
        <f t="shared" si="18"/>
        <v>Поставка изоляторов линейных фарфоровых (штыревых) от 35 кВ и выше</v>
      </c>
      <c r="AE45" s="332"/>
      <c r="AF45" s="21">
        <v>876</v>
      </c>
      <c r="AG45" s="287" t="s">
        <v>145</v>
      </c>
      <c r="AH45" s="332">
        <v>300</v>
      </c>
      <c r="AI45" s="332">
        <v>93000000000</v>
      </c>
      <c r="AJ45" s="332" t="s">
        <v>184</v>
      </c>
      <c r="AK45" s="340">
        <f t="shared" ref="AK45:AK76" si="21">Y45+20</f>
        <v>46331</v>
      </c>
      <c r="AL45" s="340">
        <v>46397</v>
      </c>
      <c r="AM45" s="340">
        <f t="shared" ref="AM45:AM76" si="22">AL45+30</f>
        <v>46427</v>
      </c>
      <c r="AN45" s="336">
        <v>2027</v>
      </c>
      <c r="AO45" s="332"/>
      <c r="AP45" s="332"/>
      <c r="AQ45" s="332"/>
      <c r="AR45" s="332"/>
      <c r="AS45" s="332"/>
      <c r="AT45" s="332"/>
      <c r="AU45" s="332"/>
      <c r="AV45" s="332"/>
      <c r="AW45" s="332"/>
      <c r="AX45" s="332"/>
      <c r="AY45" s="332"/>
      <c r="AZ45" s="332"/>
      <c r="BA45" s="646">
        <v>408</v>
      </c>
    </row>
    <row r="46" spans="1:53" s="389" customFormat="1" ht="47.25" x14ac:dyDescent="0.25">
      <c r="A46" s="286" t="s">
        <v>216</v>
      </c>
      <c r="B46" s="24" t="s">
        <v>220</v>
      </c>
      <c r="C46" s="287" t="s">
        <v>57</v>
      </c>
      <c r="D46" s="328" t="s">
        <v>178</v>
      </c>
      <c r="E46" s="286" t="s">
        <v>59</v>
      </c>
      <c r="F46" s="277">
        <v>1</v>
      </c>
      <c r="G46" s="287" t="s">
        <v>112</v>
      </c>
      <c r="H46" s="17" t="s">
        <v>113</v>
      </c>
      <c r="I46" s="17" t="s">
        <v>221</v>
      </c>
      <c r="J46" s="286">
        <v>2</v>
      </c>
      <c r="K46" s="277"/>
      <c r="L46" s="20" t="s">
        <v>63</v>
      </c>
      <c r="M46" s="287"/>
      <c r="N46" s="287" t="s">
        <v>64</v>
      </c>
      <c r="O46" s="373">
        <f t="shared" si="5"/>
        <v>1363.3609475409837</v>
      </c>
      <c r="P46" s="323">
        <v>1663.300356</v>
      </c>
      <c r="Q46" s="388"/>
      <c r="R46" s="323">
        <f t="shared" si="16"/>
        <v>1663.300356</v>
      </c>
      <c r="S46" s="388"/>
      <c r="T46" s="388"/>
      <c r="U46" s="287" t="s">
        <v>95</v>
      </c>
      <c r="V46" s="20" t="s">
        <v>65</v>
      </c>
      <c r="W46" s="287" t="s">
        <v>183</v>
      </c>
      <c r="X46" s="85">
        <v>46266</v>
      </c>
      <c r="Y46" s="340">
        <f t="shared" si="20"/>
        <v>46311</v>
      </c>
      <c r="Z46" s="332"/>
      <c r="AA46" s="332"/>
      <c r="AB46" s="332"/>
      <c r="AC46" s="332"/>
      <c r="AD46" s="286" t="str">
        <f t="shared" si="18"/>
        <v>Поставка арматуры к самонесущему изолированному проводу (СИП) до 1 кВ</v>
      </c>
      <c r="AE46" s="332"/>
      <c r="AF46" s="89" t="s">
        <v>222</v>
      </c>
      <c r="AG46" s="332" t="s">
        <v>106</v>
      </c>
      <c r="AH46" s="332">
        <v>1222</v>
      </c>
      <c r="AI46" s="332">
        <v>93000000000</v>
      </c>
      <c r="AJ46" s="332" t="s">
        <v>184</v>
      </c>
      <c r="AK46" s="340">
        <f t="shared" si="21"/>
        <v>46331</v>
      </c>
      <c r="AL46" s="340">
        <v>46397</v>
      </c>
      <c r="AM46" s="340">
        <f t="shared" si="22"/>
        <v>46427</v>
      </c>
      <c r="AN46" s="336">
        <v>2027</v>
      </c>
      <c r="AO46" s="332"/>
      <c r="AP46" s="332"/>
      <c r="AQ46" s="332"/>
      <c r="AR46" s="332"/>
      <c r="AS46" s="332"/>
      <c r="AT46" s="332"/>
      <c r="AU46" s="332"/>
      <c r="AV46" s="332"/>
      <c r="AW46" s="332"/>
      <c r="AX46" s="332"/>
      <c r="AY46" s="332"/>
      <c r="AZ46" s="332"/>
      <c r="BA46" s="646">
        <v>409</v>
      </c>
    </row>
    <row r="47" spans="1:53" s="389" customFormat="1" ht="47.25" x14ac:dyDescent="0.25">
      <c r="A47" s="334" t="s">
        <v>216</v>
      </c>
      <c r="B47" s="24" t="s">
        <v>223</v>
      </c>
      <c r="C47" s="287" t="s">
        <v>57</v>
      </c>
      <c r="D47" s="328" t="s">
        <v>178</v>
      </c>
      <c r="E47" s="286" t="s">
        <v>59</v>
      </c>
      <c r="F47" s="277">
        <v>1</v>
      </c>
      <c r="G47" s="287" t="s">
        <v>224</v>
      </c>
      <c r="H47" s="17" t="s">
        <v>113</v>
      </c>
      <c r="I47" s="17" t="s">
        <v>225</v>
      </c>
      <c r="J47" s="286">
        <v>2</v>
      </c>
      <c r="K47" s="277"/>
      <c r="L47" s="20" t="s">
        <v>63</v>
      </c>
      <c r="M47" s="287"/>
      <c r="N47" s="287" t="s">
        <v>64</v>
      </c>
      <c r="O47" s="373">
        <f t="shared" si="5"/>
        <v>595.46278032786881</v>
      </c>
      <c r="P47" s="323">
        <v>726.46459199999993</v>
      </c>
      <c r="Q47" s="388"/>
      <c r="R47" s="323">
        <f t="shared" si="16"/>
        <v>726.46459199999993</v>
      </c>
      <c r="S47" s="388"/>
      <c r="T47" s="388"/>
      <c r="U47" s="287" t="s">
        <v>95</v>
      </c>
      <c r="V47" s="20" t="s">
        <v>57</v>
      </c>
      <c r="W47" s="287" t="s">
        <v>183</v>
      </c>
      <c r="X47" s="85">
        <v>46266</v>
      </c>
      <c r="Y47" s="340">
        <f t="shared" si="20"/>
        <v>46311</v>
      </c>
      <c r="Z47" s="332"/>
      <c r="AA47" s="332"/>
      <c r="AB47" s="332"/>
      <c r="AC47" s="332"/>
      <c r="AD47" s="286" t="str">
        <f t="shared" si="18"/>
        <v>Поставка арматуры линейной</v>
      </c>
      <c r="AE47" s="332"/>
      <c r="AF47" s="63">
        <v>796</v>
      </c>
      <c r="AG47" s="332" t="s">
        <v>106</v>
      </c>
      <c r="AH47" s="332">
        <v>2132</v>
      </c>
      <c r="AI47" s="332">
        <v>93000000000</v>
      </c>
      <c r="AJ47" s="332" t="s">
        <v>184</v>
      </c>
      <c r="AK47" s="340">
        <f t="shared" si="21"/>
        <v>46331</v>
      </c>
      <c r="AL47" s="340">
        <v>46397</v>
      </c>
      <c r="AM47" s="340">
        <f t="shared" si="22"/>
        <v>46427</v>
      </c>
      <c r="AN47" s="336">
        <v>2027</v>
      </c>
      <c r="AO47" s="332"/>
      <c r="AP47" s="332"/>
      <c r="AQ47" s="332"/>
      <c r="AR47" s="332"/>
      <c r="AS47" s="332"/>
      <c r="AT47" s="332"/>
      <c r="AU47" s="332"/>
      <c r="AV47" s="332"/>
      <c r="AW47" s="332"/>
      <c r="AX47" s="332"/>
      <c r="AY47" s="332"/>
      <c r="AZ47" s="332"/>
      <c r="BA47" s="646">
        <v>410</v>
      </c>
    </row>
    <row r="48" spans="1:53" s="389" customFormat="1" ht="47.25" x14ac:dyDescent="0.25">
      <c r="A48" s="334" t="s">
        <v>216</v>
      </c>
      <c r="B48" s="24" t="s">
        <v>226</v>
      </c>
      <c r="C48" s="287" t="s">
        <v>57</v>
      </c>
      <c r="D48" s="328" t="s">
        <v>178</v>
      </c>
      <c r="E48" s="286" t="s">
        <v>59</v>
      </c>
      <c r="F48" s="277">
        <v>1</v>
      </c>
      <c r="G48" s="287" t="s">
        <v>227</v>
      </c>
      <c r="H48" s="17" t="s">
        <v>228</v>
      </c>
      <c r="I48" s="17" t="s">
        <v>229</v>
      </c>
      <c r="J48" s="286">
        <v>2</v>
      </c>
      <c r="K48" s="277"/>
      <c r="L48" s="20" t="s">
        <v>63</v>
      </c>
      <c r="M48" s="287"/>
      <c r="N48" s="287" t="s">
        <v>64</v>
      </c>
      <c r="O48" s="373">
        <f t="shared" si="5"/>
        <v>133.36771475409836</v>
      </c>
      <c r="P48" s="323">
        <v>162.70861199999999</v>
      </c>
      <c r="Q48" s="388"/>
      <c r="R48" s="323">
        <f t="shared" si="16"/>
        <v>162.70861199999999</v>
      </c>
      <c r="S48" s="388"/>
      <c r="T48" s="388"/>
      <c r="U48" s="287" t="s">
        <v>95</v>
      </c>
      <c r="V48" s="20" t="s">
        <v>57</v>
      </c>
      <c r="W48" s="287" t="s">
        <v>183</v>
      </c>
      <c r="X48" s="85">
        <v>46266</v>
      </c>
      <c r="Y48" s="340">
        <f t="shared" si="20"/>
        <v>46311</v>
      </c>
      <c r="Z48" s="332"/>
      <c r="AA48" s="332"/>
      <c r="AB48" s="332"/>
      <c r="AC48" s="332"/>
      <c r="AD48" s="286" t="str">
        <f t="shared" si="18"/>
        <v>Поставка вспомогательной продукции (полотно нетк., салф.техн.)</v>
      </c>
      <c r="AE48" s="332"/>
      <c r="AF48" s="21">
        <v>876</v>
      </c>
      <c r="AG48" s="287" t="s">
        <v>145</v>
      </c>
      <c r="AH48" s="332">
        <v>123</v>
      </c>
      <c r="AI48" s="332">
        <v>93000000000</v>
      </c>
      <c r="AJ48" s="332" t="s">
        <v>184</v>
      </c>
      <c r="AK48" s="340">
        <f t="shared" si="21"/>
        <v>46331</v>
      </c>
      <c r="AL48" s="340">
        <v>46397</v>
      </c>
      <c r="AM48" s="340">
        <f t="shared" si="22"/>
        <v>46427</v>
      </c>
      <c r="AN48" s="336">
        <v>2027</v>
      </c>
      <c r="AO48" s="332"/>
      <c r="AP48" s="332"/>
      <c r="AQ48" s="332"/>
      <c r="AR48" s="332"/>
      <c r="AS48" s="332"/>
      <c r="AT48" s="332"/>
      <c r="AU48" s="332"/>
      <c r="AV48" s="332"/>
      <c r="AW48" s="332"/>
      <c r="AX48" s="332"/>
      <c r="AY48" s="332"/>
      <c r="AZ48" s="332"/>
      <c r="BA48" s="646">
        <v>411</v>
      </c>
    </row>
    <row r="49" spans="1:53" s="389" customFormat="1" ht="47.25" x14ac:dyDescent="0.25">
      <c r="A49" s="286" t="s">
        <v>216</v>
      </c>
      <c r="B49" s="24" t="s">
        <v>230</v>
      </c>
      <c r="C49" s="287" t="s">
        <v>57</v>
      </c>
      <c r="D49" s="328" t="s">
        <v>178</v>
      </c>
      <c r="E49" s="286" t="s">
        <v>59</v>
      </c>
      <c r="F49" s="277">
        <v>1</v>
      </c>
      <c r="G49" s="287" t="s">
        <v>231</v>
      </c>
      <c r="H49" s="335" t="s">
        <v>232</v>
      </c>
      <c r="I49" s="335" t="s">
        <v>233</v>
      </c>
      <c r="J49" s="286">
        <v>2</v>
      </c>
      <c r="K49" s="277"/>
      <c r="L49" s="20" t="s">
        <v>63</v>
      </c>
      <c r="M49" s="287"/>
      <c r="N49" s="287" t="s">
        <v>64</v>
      </c>
      <c r="O49" s="373">
        <f t="shared" si="5"/>
        <v>147.27590281719341</v>
      </c>
      <c r="P49" s="323">
        <v>179.67660143697597</v>
      </c>
      <c r="Q49" s="388"/>
      <c r="R49" s="323">
        <f t="shared" si="16"/>
        <v>179.67660143697597</v>
      </c>
      <c r="S49" s="388"/>
      <c r="T49" s="388"/>
      <c r="U49" s="287" t="s">
        <v>95</v>
      </c>
      <c r="V49" s="20" t="s">
        <v>57</v>
      </c>
      <c r="W49" s="287" t="s">
        <v>183</v>
      </c>
      <c r="X49" s="85">
        <v>46266</v>
      </c>
      <c r="Y49" s="340">
        <f t="shared" si="20"/>
        <v>46311</v>
      </c>
      <c r="Z49" s="332"/>
      <c r="AA49" s="332"/>
      <c r="AB49" s="332"/>
      <c r="AC49" s="332"/>
      <c r="AD49" s="286" t="str">
        <f t="shared" si="18"/>
        <v>Поставка выключателей до 1 кВ</v>
      </c>
      <c r="AE49" s="332"/>
      <c r="AF49" s="336" t="s">
        <v>222</v>
      </c>
      <c r="AG49" s="332" t="s">
        <v>106</v>
      </c>
      <c r="AH49" s="332">
        <v>210</v>
      </c>
      <c r="AI49" s="332">
        <v>93000000000</v>
      </c>
      <c r="AJ49" s="332" t="s">
        <v>184</v>
      </c>
      <c r="AK49" s="340">
        <f t="shared" si="21"/>
        <v>46331</v>
      </c>
      <c r="AL49" s="340">
        <v>46397</v>
      </c>
      <c r="AM49" s="340">
        <f t="shared" si="22"/>
        <v>46427</v>
      </c>
      <c r="AN49" s="336">
        <v>2027</v>
      </c>
      <c r="AO49" s="332"/>
      <c r="AP49" s="332"/>
      <c r="AQ49" s="332"/>
      <c r="AR49" s="332"/>
      <c r="AS49" s="332"/>
      <c r="AT49" s="332"/>
      <c r="AU49" s="332"/>
      <c r="AV49" s="332"/>
      <c r="AW49" s="332"/>
      <c r="AX49" s="332"/>
      <c r="AY49" s="332"/>
      <c r="AZ49" s="332"/>
      <c r="BA49" s="646">
        <v>412</v>
      </c>
    </row>
    <row r="50" spans="1:53" s="389" customFormat="1" ht="47.25" x14ac:dyDescent="0.25">
      <c r="A50" s="286" t="s">
        <v>216</v>
      </c>
      <c r="B50" s="24" t="s">
        <v>234</v>
      </c>
      <c r="C50" s="287" t="s">
        <v>57</v>
      </c>
      <c r="D50" s="328" t="s">
        <v>178</v>
      </c>
      <c r="E50" s="286" t="s">
        <v>59</v>
      </c>
      <c r="F50" s="277">
        <v>1</v>
      </c>
      <c r="G50" s="287" t="s">
        <v>235</v>
      </c>
      <c r="H50" s="17" t="s">
        <v>236</v>
      </c>
      <c r="I50" s="17" t="s">
        <v>237</v>
      </c>
      <c r="J50" s="286">
        <v>2</v>
      </c>
      <c r="K50" s="277"/>
      <c r="L50" s="20" t="s">
        <v>63</v>
      </c>
      <c r="M50" s="287"/>
      <c r="N50" s="287" t="s">
        <v>64</v>
      </c>
      <c r="O50" s="373">
        <f t="shared" si="5"/>
        <v>133.87154452894427</v>
      </c>
      <c r="P50" s="323">
        <v>163.32328432531202</v>
      </c>
      <c r="Q50" s="388"/>
      <c r="R50" s="323">
        <f t="shared" si="16"/>
        <v>163.32328432531202</v>
      </c>
      <c r="S50" s="388"/>
      <c r="T50" s="388"/>
      <c r="U50" s="287" t="s">
        <v>95</v>
      </c>
      <c r="V50" s="20" t="s">
        <v>57</v>
      </c>
      <c r="W50" s="287" t="s">
        <v>183</v>
      </c>
      <c r="X50" s="85">
        <v>46266</v>
      </c>
      <c r="Y50" s="340">
        <f t="shared" si="20"/>
        <v>46311</v>
      </c>
      <c r="Z50" s="332"/>
      <c r="AA50" s="332"/>
      <c r="AB50" s="332"/>
      <c r="AC50" s="332"/>
      <c r="AD50" s="286" t="str">
        <f t="shared" si="18"/>
        <v>Поставка грозотроса</v>
      </c>
      <c r="AE50" s="332"/>
      <c r="AF50" s="21">
        <v>876</v>
      </c>
      <c r="AG50" s="287" t="s">
        <v>145</v>
      </c>
      <c r="AH50" s="332">
        <v>100</v>
      </c>
      <c r="AI50" s="332">
        <v>93000000000</v>
      </c>
      <c r="AJ50" s="332" t="s">
        <v>184</v>
      </c>
      <c r="AK50" s="340">
        <f t="shared" si="21"/>
        <v>46331</v>
      </c>
      <c r="AL50" s="340">
        <v>46397</v>
      </c>
      <c r="AM50" s="340">
        <f t="shared" si="22"/>
        <v>46427</v>
      </c>
      <c r="AN50" s="336">
        <v>2027</v>
      </c>
      <c r="AO50" s="332"/>
      <c r="AP50" s="332"/>
      <c r="AQ50" s="332"/>
      <c r="AR50" s="332"/>
      <c r="AS50" s="332"/>
      <c r="AT50" s="332"/>
      <c r="AU50" s="332"/>
      <c r="AV50" s="332"/>
      <c r="AW50" s="332"/>
      <c r="AX50" s="332"/>
      <c r="AY50" s="332"/>
      <c r="AZ50" s="332"/>
      <c r="BA50" s="646">
        <v>413</v>
      </c>
    </row>
    <row r="51" spans="1:53" s="389" customFormat="1" ht="47.25" x14ac:dyDescent="0.25">
      <c r="A51" s="286" t="s">
        <v>216</v>
      </c>
      <c r="B51" s="24" t="s">
        <v>238</v>
      </c>
      <c r="C51" s="287" t="s">
        <v>57</v>
      </c>
      <c r="D51" s="328" t="s">
        <v>178</v>
      </c>
      <c r="E51" s="286" t="s">
        <v>59</v>
      </c>
      <c r="F51" s="277">
        <v>1</v>
      </c>
      <c r="G51" s="287" t="s">
        <v>239</v>
      </c>
      <c r="H51" s="17" t="s">
        <v>240</v>
      </c>
      <c r="I51" s="17" t="s">
        <v>241</v>
      </c>
      <c r="J51" s="286">
        <v>1</v>
      </c>
      <c r="K51" s="277"/>
      <c r="L51" s="20" t="s">
        <v>63</v>
      </c>
      <c r="M51" s="287"/>
      <c r="N51" s="287" t="s">
        <v>64</v>
      </c>
      <c r="O51" s="373">
        <f t="shared" si="5"/>
        <v>1739.6217049180327</v>
      </c>
      <c r="P51" s="323">
        <v>2122.3384799999999</v>
      </c>
      <c r="Q51" s="388"/>
      <c r="R51" s="323">
        <f t="shared" si="16"/>
        <v>2122.3384799999999</v>
      </c>
      <c r="S51" s="388"/>
      <c r="T51" s="388"/>
      <c r="U51" s="287" t="s">
        <v>1070</v>
      </c>
      <c r="V51" s="20" t="s">
        <v>65</v>
      </c>
      <c r="W51" s="287" t="s">
        <v>183</v>
      </c>
      <c r="X51" s="85">
        <v>46266</v>
      </c>
      <c r="Y51" s="340">
        <f t="shared" si="20"/>
        <v>46311</v>
      </c>
      <c r="Z51" s="332"/>
      <c r="AA51" s="332"/>
      <c r="AB51" s="332"/>
      <c r="AC51" s="332"/>
      <c r="AD51" s="286" t="str">
        <f t="shared" si="18"/>
        <v>Поставка запасных частей к автомобилям ГАЗ</v>
      </c>
      <c r="AE51" s="332"/>
      <c r="AF51" s="21">
        <v>876</v>
      </c>
      <c r="AG51" s="287" t="s">
        <v>145</v>
      </c>
      <c r="AH51" s="332">
        <v>120</v>
      </c>
      <c r="AI51" s="332">
        <v>93000000000</v>
      </c>
      <c r="AJ51" s="332" t="s">
        <v>184</v>
      </c>
      <c r="AK51" s="340">
        <f t="shared" si="21"/>
        <v>46331</v>
      </c>
      <c r="AL51" s="340">
        <v>46397</v>
      </c>
      <c r="AM51" s="340">
        <f t="shared" si="22"/>
        <v>46427</v>
      </c>
      <c r="AN51" s="336">
        <v>2027</v>
      </c>
      <c r="AO51" s="332"/>
      <c r="AP51" s="332"/>
      <c r="AQ51" s="332"/>
      <c r="AR51" s="332"/>
      <c r="AS51" s="332"/>
      <c r="AT51" s="332"/>
      <c r="AU51" s="332"/>
      <c r="AV51" s="332"/>
      <c r="AW51" s="332"/>
      <c r="AX51" s="332"/>
      <c r="AY51" s="332"/>
      <c r="AZ51" s="332"/>
      <c r="BA51" s="646">
        <v>414</v>
      </c>
    </row>
    <row r="52" spans="1:53" s="389" customFormat="1" ht="47.25" x14ac:dyDescent="0.25">
      <c r="A52" s="286" t="s">
        <v>216</v>
      </c>
      <c r="B52" s="24" t="s">
        <v>242</v>
      </c>
      <c r="C52" s="287" t="s">
        <v>57</v>
      </c>
      <c r="D52" s="328" t="s">
        <v>178</v>
      </c>
      <c r="E52" s="286" t="s">
        <v>59</v>
      </c>
      <c r="F52" s="277">
        <v>1</v>
      </c>
      <c r="G52" s="287" t="s">
        <v>243</v>
      </c>
      <c r="H52" s="17" t="s">
        <v>240</v>
      </c>
      <c r="I52" s="17" t="s">
        <v>241</v>
      </c>
      <c r="J52" s="286">
        <v>1</v>
      </c>
      <c r="K52" s="277"/>
      <c r="L52" s="20" t="s">
        <v>63</v>
      </c>
      <c r="M52" s="287"/>
      <c r="N52" s="287" t="s">
        <v>64</v>
      </c>
      <c r="O52" s="373">
        <f t="shared" si="5"/>
        <v>1096.0600255081968</v>
      </c>
      <c r="P52" s="323">
        <v>1337.1932311200001</v>
      </c>
      <c r="Q52" s="388"/>
      <c r="R52" s="323">
        <f t="shared" si="16"/>
        <v>1337.1932311200001</v>
      </c>
      <c r="S52" s="388"/>
      <c r="T52" s="388"/>
      <c r="U52" s="287" t="s">
        <v>1070</v>
      </c>
      <c r="V52" s="20" t="s">
        <v>65</v>
      </c>
      <c r="W52" s="287" t="s">
        <v>183</v>
      </c>
      <c r="X52" s="85">
        <v>46266</v>
      </c>
      <c r="Y52" s="340">
        <f t="shared" si="20"/>
        <v>46311</v>
      </c>
      <c r="Z52" s="332"/>
      <c r="AA52" s="332"/>
      <c r="AB52" s="332"/>
      <c r="AC52" s="332"/>
      <c r="AD52" s="286" t="str">
        <f t="shared" si="18"/>
        <v>Поставка запасных частей к автомобилям КАМАЗ</v>
      </c>
      <c r="AE52" s="332"/>
      <c r="AF52" s="21">
        <v>876</v>
      </c>
      <c r="AG52" s="287" t="s">
        <v>145</v>
      </c>
      <c r="AH52" s="332">
        <v>1110</v>
      </c>
      <c r="AI52" s="332">
        <v>93000000000</v>
      </c>
      <c r="AJ52" s="332" t="s">
        <v>184</v>
      </c>
      <c r="AK52" s="340">
        <f t="shared" si="21"/>
        <v>46331</v>
      </c>
      <c r="AL52" s="340">
        <v>46397</v>
      </c>
      <c r="AM52" s="340">
        <f t="shared" si="22"/>
        <v>46427</v>
      </c>
      <c r="AN52" s="336">
        <v>2027</v>
      </c>
      <c r="AO52" s="332"/>
      <c r="AP52" s="332"/>
      <c r="AQ52" s="332"/>
      <c r="AR52" s="332"/>
      <c r="AS52" s="332"/>
      <c r="AT52" s="332"/>
      <c r="AU52" s="332"/>
      <c r="AV52" s="332"/>
      <c r="AW52" s="332"/>
      <c r="AX52" s="332"/>
      <c r="AY52" s="332"/>
      <c r="AZ52" s="332"/>
      <c r="BA52" s="646">
        <v>415</v>
      </c>
    </row>
    <row r="53" spans="1:53" s="389" customFormat="1" ht="47.25" x14ac:dyDescent="0.25">
      <c r="A53" s="286" t="s">
        <v>216</v>
      </c>
      <c r="B53" s="24" t="s">
        <v>244</v>
      </c>
      <c r="C53" s="287" t="s">
        <v>57</v>
      </c>
      <c r="D53" s="328" t="s">
        <v>178</v>
      </c>
      <c r="E53" s="286" t="s">
        <v>59</v>
      </c>
      <c r="F53" s="277">
        <v>1</v>
      </c>
      <c r="G53" s="287" t="s">
        <v>245</v>
      </c>
      <c r="H53" s="46" t="s">
        <v>240</v>
      </c>
      <c r="I53" s="46" t="s">
        <v>241</v>
      </c>
      <c r="J53" s="286">
        <v>1</v>
      </c>
      <c r="K53" s="277"/>
      <c r="L53" s="20" t="s">
        <v>63</v>
      </c>
      <c r="M53" s="287"/>
      <c r="N53" s="287" t="s">
        <v>64</v>
      </c>
      <c r="O53" s="373">
        <f t="shared" si="5"/>
        <v>1123.9253114754099</v>
      </c>
      <c r="P53" s="323">
        <v>1371.1888799999999</v>
      </c>
      <c r="Q53" s="388"/>
      <c r="R53" s="323">
        <f t="shared" si="16"/>
        <v>1371.1888799999999</v>
      </c>
      <c r="S53" s="388"/>
      <c r="T53" s="388"/>
      <c r="U53" s="287" t="s">
        <v>1070</v>
      </c>
      <c r="V53" s="20" t="s">
        <v>65</v>
      </c>
      <c r="W53" s="287" t="s">
        <v>183</v>
      </c>
      <c r="X53" s="85">
        <v>46266</v>
      </c>
      <c r="Y53" s="340">
        <f t="shared" si="20"/>
        <v>46311</v>
      </c>
      <c r="Z53" s="332"/>
      <c r="AA53" s="332"/>
      <c r="AB53" s="332"/>
      <c r="AC53" s="332"/>
      <c r="AD53" s="286" t="str">
        <f t="shared" si="18"/>
        <v>Поставка запасных частей к автомобилям УАЗ</v>
      </c>
      <c r="AE53" s="332"/>
      <c r="AF53" s="21">
        <v>876</v>
      </c>
      <c r="AG53" s="287" t="s">
        <v>145</v>
      </c>
      <c r="AH53" s="332">
        <v>123</v>
      </c>
      <c r="AI53" s="332">
        <v>93000000000</v>
      </c>
      <c r="AJ53" s="332" t="s">
        <v>184</v>
      </c>
      <c r="AK53" s="340">
        <f t="shared" si="21"/>
        <v>46331</v>
      </c>
      <c r="AL53" s="340">
        <v>46397</v>
      </c>
      <c r="AM53" s="340">
        <f t="shared" si="22"/>
        <v>46427</v>
      </c>
      <c r="AN53" s="336">
        <v>2027</v>
      </c>
      <c r="AO53" s="332"/>
      <c r="AP53" s="332"/>
      <c r="AQ53" s="332"/>
      <c r="AR53" s="332"/>
      <c r="AS53" s="332"/>
      <c r="AT53" s="332"/>
      <c r="AU53" s="332"/>
      <c r="AV53" s="332"/>
      <c r="AW53" s="332"/>
      <c r="AX53" s="332"/>
      <c r="AY53" s="332"/>
      <c r="AZ53" s="332"/>
      <c r="BA53" s="646">
        <v>416</v>
      </c>
    </row>
    <row r="54" spans="1:53" s="389" customFormat="1" ht="47.25" x14ac:dyDescent="0.25">
      <c r="A54" s="286" t="s">
        <v>216</v>
      </c>
      <c r="B54" s="24" t="s">
        <v>246</v>
      </c>
      <c r="C54" s="287" t="s">
        <v>57</v>
      </c>
      <c r="D54" s="328" t="s">
        <v>178</v>
      </c>
      <c r="E54" s="286" t="s">
        <v>59</v>
      </c>
      <c r="F54" s="277">
        <v>1</v>
      </c>
      <c r="G54" s="287" t="s">
        <v>247</v>
      </c>
      <c r="H54" s="17" t="s">
        <v>240</v>
      </c>
      <c r="I54" s="17" t="s">
        <v>241</v>
      </c>
      <c r="J54" s="286">
        <v>1</v>
      </c>
      <c r="K54" s="277"/>
      <c r="L54" s="20" t="s">
        <v>63</v>
      </c>
      <c r="M54" s="287"/>
      <c r="N54" s="287" t="s">
        <v>64</v>
      </c>
      <c r="O54" s="373">
        <f t="shared" si="5"/>
        <v>1279.1210192950821</v>
      </c>
      <c r="P54" s="323">
        <v>1560.5276435400001</v>
      </c>
      <c r="Q54" s="388"/>
      <c r="R54" s="323">
        <f t="shared" si="16"/>
        <v>1560.5276435400001</v>
      </c>
      <c r="S54" s="388"/>
      <c r="T54" s="388"/>
      <c r="U54" s="287" t="s">
        <v>1070</v>
      </c>
      <c r="V54" s="20" t="s">
        <v>65</v>
      </c>
      <c r="W54" s="287" t="s">
        <v>183</v>
      </c>
      <c r="X54" s="85">
        <v>46266</v>
      </c>
      <c r="Y54" s="340">
        <f t="shared" si="20"/>
        <v>46311</v>
      </c>
      <c r="Z54" s="332"/>
      <c r="AA54" s="332"/>
      <c r="AB54" s="332"/>
      <c r="AC54" s="332"/>
      <c r="AD54" s="286" t="str">
        <f t="shared" si="18"/>
        <v>Поставка запасных частей к автомобилям УРАЛ</v>
      </c>
      <c r="AE54" s="332"/>
      <c r="AF54" s="21">
        <v>876</v>
      </c>
      <c r="AG54" s="287" t="s">
        <v>145</v>
      </c>
      <c r="AH54" s="332">
        <v>50</v>
      </c>
      <c r="AI54" s="332">
        <v>93000000000</v>
      </c>
      <c r="AJ54" s="332" t="s">
        <v>184</v>
      </c>
      <c r="AK54" s="340">
        <f t="shared" si="21"/>
        <v>46331</v>
      </c>
      <c r="AL54" s="340">
        <v>46397</v>
      </c>
      <c r="AM54" s="340">
        <f t="shared" si="22"/>
        <v>46427</v>
      </c>
      <c r="AN54" s="336">
        <v>2027</v>
      </c>
      <c r="AO54" s="332"/>
      <c r="AP54" s="332"/>
      <c r="AQ54" s="332"/>
      <c r="AR54" s="332"/>
      <c r="AS54" s="332"/>
      <c r="AT54" s="332"/>
      <c r="AU54" s="332"/>
      <c r="AV54" s="332"/>
      <c r="AW54" s="332"/>
      <c r="AX54" s="332"/>
      <c r="AY54" s="332"/>
      <c r="AZ54" s="332"/>
      <c r="BA54" s="646">
        <v>417</v>
      </c>
    </row>
    <row r="55" spans="1:53" s="389" customFormat="1" ht="47.25" x14ac:dyDescent="0.25">
      <c r="A55" s="286" t="s">
        <v>216</v>
      </c>
      <c r="B55" s="24" t="s">
        <v>248</v>
      </c>
      <c r="C55" s="287" t="s">
        <v>57</v>
      </c>
      <c r="D55" s="328" t="s">
        <v>178</v>
      </c>
      <c r="E55" s="286" t="s">
        <v>59</v>
      </c>
      <c r="F55" s="277">
        <v>1</v>
      </c>
      <c r="G55" s="287" t="s">
        <v>249</v>
      </c>
      <c r="H55" s="17" t="s">
        <v>232</v>
      </c>
      <c r="I55" s="17" t="s">
        <v>250</v>
      </c>
      <c r="J55" s="286">
        <v>2</v>
      </c>
      <c r="K55" s="277"/>
      <c r="L55" s="20" t="s">
        <v>63</v>
      </c>
      <c r="M55" s="287"/>
      <c r="N55" s="287" t="s">
        <v>64</v>
      </c>
      <c r="O55" s="373">
        <f t="shared" si="5"/>
        <v>1227.0442366438426</v>
      </c>
      <c r="P55" s="323">
        <v>1496.993968705488</v>
      </c>
      <c r="Q55" s="388"/>
      <c r="R55" s="323">
        <f t="shared" si="16"/>
        <v>1496.993968705488</v>
      </c>
      <c r="S55" s="388"/>
      <c r="T55" s="388"/>
      <c r="U55" s="287" t="s">
        <v>95</v>
      </c>
      <c r="V55" s="20" t="s">
        <v>65</v>
      </c>
      <c r="W55" s="287" t="s">
        <v>183</v>
      </c>
      <c r="X55" s="85">
        <v>46266</v>
      </c>
      <c r="Y55" s="340">
        <f t="shared" si="20"/>
        <v>46311</v>
      </c>
      <c r="Z55" s="332"/>
      <c r="AA55" s="332"/>
      <c r="AB55" s="332"/>
      <c r="AC55" s="332"/>
      <c r="AD55" s="286" t="str">
        <f t="shared" si="18"/>
        <v>Поставка запасных частей к выключателям</v>
      </c>
      <c r="AE55" s="332"/>
      <c r="AF55" s="21">
        <v>876</v>
      </c>
      <c r="AG55" s="287" t="s">
        <v>145</v>
      </c>
      <c r="AH55" s="332">
        <v>36</v>
      </c>
      <c r="AI55" s="332">
        <v>93000000000</v>
      </c>
      <c r="AJ55" s="332" t="s">
        <v>184</v>
      </c>
      <c r="AK55" s="340">
        <f t="shared" si="21"/>
        <v>46331</v>
      </c>
      <c r="AL55" s="340">
        <v>46397</v>
      </c>
      <c r="AM55" s="340">
        <f t="shared" si="22"/>
        <v>46427</v>
      </c>
      <c r="AN55" s="336">
        <v>2027</v>
      </c>
      <c r="AO55" s="332"/>
      <c r="AP55" s="332"/>
      <c r="AQ55" s="332"/>
      <c r="AR55" s="332"/>
      <c r="AS55" s="332"/>
      <c r="AT55" s="332"/>
      <c r="AU55" s="332"/>
      <c r="AV55" s="332"/>
      <c r="AW55" s="332"/>
      <c r="AX55" s="332"/>
      <c r="AY55" s="332"/>
      <c r="AZ55" s="332"/>
      <c r="BA55" s="646">
        <v>418</v>
      </c>
    </row>
    <row r="56" spans="1:53" s="389" customFormat="1" ht="47.25" x14ac:dyDescent="0.25">
      <c r="A56" s="334" t="s">
        <v>216</v>
      </c>
      <c r="B56" s="24" t="s">
        <v>251</v>
      </c>
      <c r="C56" s="287" t="s">
        <v>57</v>
      </c>
      <c r="D56" s="328" t="s">
        <v>178</v>
      </c>
      <c r="E56" s="286" t="s">
        <v>59</v>
      </c>
      <c r="F56" s="277">
        <v>1</v>
      </c>
      <c r="G56" s="287" t="s">
        <v>252</v>
      </c>
      <c r="H56" s="17" t="s">
        <v>232</v>
      </c>
      <c r="I56" s="17" t="s">
        <v>253</v>
      </c>
      <c r="J56" s="286">
        <v>2</v>
      </c>
      <c r="K56" s="277"/>
      <c r="L56" s="20" t="s">
        <v>63</v>
      </c>
      <c r="M56" s="287"/>
      <c r="N56" s="287" t="s">
        <v>64</v>
      </c>
      <c r="O56" s="373">
        <f t="shared" si="5"/>
        <v>129.5293081967213</v>
      </c>
      <c r="P56" s="323">
        <v>158.025756</v>
      </c>
      <c r="Q56" s="388"/>
      <c r="R56" s="323">
        <f t="shared" si="16"/>
        <v>158.025756</v>
      </c>
      <c r="S56" s="388"/>
      <c r="T56" s="388"/>
      <c r="U56" s="287" t="s">
        <v>95</v>
      </c>
      <c r="V56" s="20" t="s">
        <v>57</v>
      </c>
      <c r="W56" s="287" t="s">
        <v>183</v>
      </c>
      <c r="X56" s="85">
        <v>46266</v>
      </c>
      <c r="Y56" s="340">
        <f t="shared" si="20"/>
        <v>46311</v>
      </c>
      <c r="Z56" s="332"/>
      <c r="AA56" s="332"/>
      <c r="AB56" s="332"/>
      <c r="AC56" s="332"/>
      <c r="AD56" s="286" t="str">
        <f t="shared" si="18"/>
        <v>Поставка комплектующих для РЗА</v>
      </c>
      <c r="AE56" s="332"/>
      <c r="AF56" s="282">
        <v>796</v>
      </c>
      <c r="AG56" s="332" t="s">
        <v>106</v>
      </c>
      <c r="AH56" s="332">
        <v>17</v>
      </c>
      <c r="AI56" s="332">
        <v>93000000000</v>
      </c>
      <c r="AJ56" s="332" t="s">
        <v>184</v>
      </c>
      <c r="AK56" s="340">
        <f t="shared" si="21"/>
        <v>46331</v>
      </c>
      <c r="AL56" s="340">
        <v>46397</v>
      </c>
      <c r="AM56" s="340">
        <f t="shared" si="22"/>
        <v>46427</v>
      </c>
      <c r="AN56" s="336">
        <v>2027</v>
      </c>
      <c r="AO56" s="332"/>
      <c r="AP56" s="332"/>
      <c r="AQ56" s="332"/>
      <c r="AR56" s="332"/>
      <c r="AS56" s="332"/>
      <c r="AT56" s="332"/>
      <c r="AU56" s="332"/>
      <c r="AV56" s="332"/>
      <c r="AW56" s="332"/>
      <c r="AX56" s="332"/>
      <c r="AY56" s="332"/>
      <c r="AZ56" s="332"/>
      <c r="BA56" s="646">
        <v>419</v>
      </c>
    </row>
    <row r="57" spans="1:53" s="389" customFormat="1" ht="47.25" x14ac:dyDescent="0.25">
      <c r="A57" s="334" t="s">
        <v>216</v>
      </c>
      <c r="B57" s="24" t="s">
        <v>254</v>
      </c>
      <c r="C57" s="287" t="s">
        <v>57</v>
      </c>
      <c r="D57" s="328" t="s">
        <v>178</v>
      </c>
      <c r="E57" s="286" t="s">
        <v>59</v>
      </c>
      <c r="F57" s="277">
        <v>1</v>
      </c>
      <c r="G57" s="287" t="s">
        <v>255</v>
      </c>
      <c r="H57" s="17" t="s">
        <v>256</v>
      </c>
      <c r="I57" s="17" t="s">
        <v>257</v>
      </c>
      <c r="J57" s="286">
        <v>2</v>
      </c>
      <c r="K57" s="277"/>
      <c r="L57" s="20" t="s">
        <v>63</v>
      </c>
      <c r="M57" s="287"/>
      <c r="N57" s="287" t="s">
        <v>64</v>
      </c>
      <c r="O57" s="373">
        <f t="shared" si="5"/>
        <v>111.53842622950819</v>
      </c>
      <c r="P57" s="323">
        <v>136.07687999999999</v>
      </c>
      <c r="Q57" s="388"/>
      <c r="R57" s="323">
        <f t="shared" si="16"/>
        <v>136.07687999999999</v>
      </c>
      <c r="S57" s="388"/>
      <c r="T57" s="388"/>
      <c r="U57" s="287" t="s">
        <v>95</v>
      </c>
      <c r="V57" s="20" t="s">
        <v>57</v>
      </c>
      <c r="W57" s="287" t="s">
        <v>183</v>
      </c>
      <c r="X57" s="85">
        <v>46266</v>
      </c>
      <c r="Y57" s="340">
        <f t="shared" si="20"/>
        <v>46311</v>
      </c>
      <c r="Z57" s="332"/>
      <c r="AA57" s="332"/>
      <c r="AB57" s="332"/>
      <c r="AC57" s="332"/>
      <c r="AD57" s="286" t="str">
        <f t="shared" si="18"/>
        <v>Поставка комплектующих и запасных частей для средств связи</v>
      </c>
      <c r="AE57" s="332"/>
      <c r="AF57" s="21">
        <v>876</v>
      </c>
      <c r="AG57" s="287" t="s">
        <v>145</v>
      </c>
      <c r="AH57" s="332">
        <v>59</v>
      </c>
      <c r="AI57" s="332">
        <v>93000000000</v>
      </c>
      <c r="AJ57" s="332" t="s">
        <v>184</v>
      </c>
      <c r="AK57" s="340">
        <f t="shared" si="21"/>
        <v>46331</v>
      </c>
      <c r="AL57" s="340">
        <v>46397</v>
      </c>
      <c r="AM57" s="340">
        <f t="shared" si="22"/>
        <v>46427</v>
      </c>
      <c r="AN57" s="336">
        <v>2027</v>
      </c>
      <c r="AO57" s="332"/>
      <c r="AP57" s="332"/>
      <c r="AQ57" s="332"/>
      <c r="AR57" s="332"/>
      <c r="AS57" s="332"/>
      <c r="AT57" s="332"/>
      <c r="AU57" s="332"/>
      <c r="AV57" s="332"/>
      <c r="AW57" s="332"/>
      <c r="AX57" s="332"/>
      <c r="AY57" s="332"/>
      <c r="AZ57" s="332"/>
      <c r="BA57" s="646">
        <v>420</v>
      </c>
    </row>
    <row r="58" spans="1:53" s="389" customFormat="1" ht="47.25" x14ac:dyDescent="0.25">
      <c r="A58" s="334" t="s">
        <v>216</v>
      </c>
      <c r="B58" s="24" t="s">
        <v>258</v>
      </c>
      <c r="C58" s="287" t="s">
        <v>57</v>
      </c>
      <c r="D58" s="328" t="s">
        <v>178</v>
      </c>
      <c r="E58" s="286" t="s">
        <v>59</v>
      </c>
      <c r="F58" s="277">
        <v>1</v>
      </c>
      <c r="G58" s="287" t="s">
        <v>259</v>
      </c>
      <c r="H58" s="17" t="s">
        <v>260</v>
      </c>
      <c r="I58" s="17" t="s">
        <v>261</v>
      </c>
      <c r="J58" s="286">
        <v>2</v>
      </c>
      <c r="K58" s="277"/>
      <c r="L58" s="20" t="s">
        <v>63</v>
      </c>
      <c r="M58" s="287"/>
      <c r="N58" s="287" t="s">
        <v>64</v>
      </c>
      <c r="O58" s="373">
        <f t="shared" si="5"/>
        <v>1421.0674032786887</v>
      </c>
      <c r="P58" s="323">
        <v>1733.7022320000001</v>
      </c>
      <c r="Q58" s="388"/>
      <c r="R58" s="323">
        <f t="shared" si="16"/>
        <v>1733.7022320000001</v>
      </c>
      <c r="S58" s="388"/>
      <c r="T58" s="388"/>
      <c r="U58" s="287" t="s">
        <v>95</v>
      </c>
      <c r="V58" s="20" t="s">
        <v>65</v>
      </c>
      <c r="W58" s="287" t="s">
        <v>183</v>
      </c>
      <c r="X58" s="85">
        <v>46266</v>
      </c>
      <c r="Y58" s="340">
        <f t="shared" si="20"/>
        <v>46311</v>
      </c>
      <c r="Z58" s="332"/>
      <c r="AA58" s="332"/>
      <c r="AB58" s="332"/>
      <c r="AC58" s="332"/>
      <c r="AD58" s="286" t="str">
        <f t="shared" si="18"/>
        <v>Поставка ламп, светильников</v>
      </c>
      <c r="AE58" s="332"/>
      <c r="AF58" s="21">
        <v>876</v>
      </c>
      <c r="AG58" s="287" t="s">
        <v>145</v>
      </c>
      <c r="AH58" s="332">
        <v>69</v>
      </c>
      <c r="AI58" s="332">
        <v>93000000000</v>
      </c>
      <c r="AJ58" s="332" t="s">
        <v>184</v>
      </c>
      <c r="AK58" s="340">
        <f t="shared" si="21"/>
        <v>46331</v>
      </c>
      <c r="AL58" s="340">
        <v>46397</v>
      </c>
      <c r="AM58" s="340">
        <f t="shared" si="22"/>
        <v>46427</v>
      </c>
      <c r="AN58" s="336">
        <v>2027</v>
      </c>
      <c r="AO58" s="332"/>
      <c r="AP58" s="332"/>
      <c r="AQ58" s="332"/>
      <c r="AR58" s="332"/>
      <c r="AS58" s="332"/>
      <c r="AT58" s="332"/>
      <c r="AU58" s="332"/>
      <c r="AV58" s="332"/>
      <c r="AW58" s="332"/>
      <c r="AX58" s="332"/>
      <c r="AY58" s="332"/>
      <c r="AZ58" s="332"/>
      <c r="BA58" s="646">
        <v>421</v>
      </c>
    </row>
    <row r="59" spans="1:53" s="389" customFormat="1" ht="47.25" x14ac:dyDescent="0.25">
      <c r="A59" s="286" t="s">
        <v>216</v>
      </c>
      <c r="B59" s="24" t="s">
        <v>262</v>
      </c>
      <c r="C59" s="287" t="s">
        <v>57</v>
      </c>
      <c r="D59" s="328" t="s">
        <v>178</v>
      </c>
      <c r="E59" s="286" t="s">
        <v>59</v>
      </c>
      <c r="F59" s="277">
        <v>1</v>
      </c>
      <c r="G59" s="287" t="s">
        <v>263</v>
      </c>
      <c r="H59" s="17" t="s">
        <v>168</v>
      </c>
      <c r="I59" s="17" t="s">
        <v>219</v>
      </c>
      <c r="J59" s="286">
        <v>2</v>
      </c>
      <c r="K59" s="277"/>
      <c r="L59" s="20" t="s">
        <v>63</v>
      </c>
      <c r="M59" s="287"/>
      <c r="N59" s="287" t="s">
        <v>64</v>
      </c>
      <c r="O59" s="373">
        <f t="shared" si="5"/>
        <v>953.67497563166546</v>
      </c>
      <c r="P59" s="323">
        <v>1163.4834702706319</v>
      </c>
      <c r="Q59" s="388"/>
      <c r="R59" s="323">
        <f t="shared" si="16"/>
        <v>1163.4834702706319</v>
      </c>
      <c r="S59" s="388"/>
      <c r="T59" s="388"/>
      <c r="U59" s="287" t="s">
        <v>95</v>
      </c>
      <c r="V59" s="20" t="s">
        <v>65</v>
      </c>
      <c r="W59" s="287" t="s">
        <v>183</v>
      </c>
      <c r="X59" s="85">
        <v>46266</v>
      </c>
      <c r="Y59" s="340">
        <f t="shared" si="20"/>
        <v>46311</v>
      </c>
      <c r="Z59" s="332"/>
      <c r="AA59" s="332"/>
      <c r="AB59" s="332"/>
      <c r="AC59" s="332"/>
      <c r="AD59" s="286" t="str">
        <f t="shared" si="18"/>
        <v>Поставка изоляторов подвесных стеклянных на напряжение от 10 кВ до 500 кВ</v>
      </c>
      <c r="AE59" s="332"/>
      <c r="AF59" s="21">
        <v>876</v>
      </c>
      <c r="AG59" s="287" t="s">
        <v>145</v>
      </c>
      <c r="AH59" s="332">
        <v>25</v>
      </c>
      <c r="AI59" s="332">
        <v>93000000000</v>
      </c>
      <c r="AJ59" s="332" t="s">
        <v>184</v>
      </c>
      <c r="AK59" s="340">
        <f t="shared" si="21"/>
        <v>46331</v>
      </c>
      <c r="AL59" s="340">
        <v>46397</v>
      </c>
      <c r="AM59" s="340">
        <f t="shared" si="22"/>
        <v>46427</v>
      </c>
      <c r="AN59" s="336">
        <v>2027</v>
      </c>
      <c r="AO59" s="332"/>
      <c r="AP59" s="332"/>
      <c r="AQ59" s="332"/>
      <c r="AR59" s="332"/>
      <c r="AS59" s="332"/>
      <c r="AT59" s="332"/>
      <c r="AU59" s="332"/>
      <c r="AV59" s="332"/>
      <c r="AW59" s="332"/>
      <c r="AX59" s="332"/>
      <c r="AY59" s="332"/>
      <c r="AZ59" s="332"/>
      <c r="BA59" s="646">
        <v>422</v>
      </c>
    </row>
    <row r="60" spans="1:53" s="389" customFormat="1" ht="47.25" x14ac:dyDescent="0.25">
      <c r="A60" s="286" t="s">
        <v>216</v>
      </c>
      <c r="B60" s="24" t="s">
        <v>264</v>
      </c>
      <c r="C60" s="287" t="s">
        <v>57</v>
      </c>
      <c r="D60" s="328" t="s">
        <v>178</v>
      </c>
      <c r="E60" s="286" t="s">
        <v>59</v>
      </c>
      <c r="F60" s="277">
        <v>1</v>
      </c>
      <c r="G60" s="287" t="s">
        <v>265</v>
      </c>
      <c r="H60" s="17" t="s">
        <v>266</v>
      </c>
      <c r="I60" s="17" t="s">
        <v>267</v>
      </c>
      <c r="J60" s="286">
        <v>2</v>
      </c>
      <c r="K60" s="277"/>
      <c r="L60" s="20" t="s">
        <v>63</v>
      </c>
      <c r="M60" s="287"/>
      <c r="N60" s="287" t="s">
        <v>64</v>
      </c>
      <c r="O60" s="373">
        <f t="shared" si="5"/>
        <v>3148.5245901639341</v>
      </c>
      <c r="P60" s="323">
        <v>3841.2</v>
      </c>
      <c r="Q60" s="388"/>
      <c r="R60" s="323">
        <f t="shared" si="16"/>
        <v>3841.2</v>
      </c>
      <c r="S60" s="388"/>
      <c r="T60" s="388"/>
      <c r="U60" s="287" t="s">
        <v>95</v>
      </c>
      <c r="V60" s="20" t="s">
        <v>65</v>
      </c>
      <c r="W60" s="287" t="s">
        <v>183</v>
      </c>
      <c r="X60" s="85">
        <v>46266</v>
      </c>
      <c r="Y60" s="340">
        <f t="shared" si="20"/>
        <v>46311</v>
      </c>
      <c r="Z60" s="332"/>
      <c r="AA60" s="332"/>
      <c r="AB60" s="332"/>
      <c r="AC60" s="332"/>
      <c r="AD60" s="286" t="str">
        <f t="shared" si="18"/>
        <v>Поставка масел, смазок и технических жидкостей</v>
      </c>
      <c r="AE60" s="332"/>
      <c r="AF60" s="21">
        <v>876</v>
      </c>
      <c r="AG60" s="287" t="s">
        <v>145</v>
      </c>
      <c r="AH60" s="332">
        <v>26</v>
      </c>
      <c r="AI60" s="332">
        <v>93000000000</v>
      </c>
      <c r="AJ60" s="332" t="s">
        <v>184</v>
      </c>
      <c r="AK60" s="340">
        <f t="shared" si="21"/>
        <v>46331</v>
      </c>
      <c r="AL60" s="340">
        <v>46397</v>
      </c>
      <c r="AM60" s="340">
        <f t="shared" si="22"/>
        <v>46427</v>
      </c>
      <c r="AN60" s="336">
        <v>2027</v>
      </c>
      <c r="AO60" s="332"/>
      <c r="AP60" s="332"/>
      <c r="AQ60" s="332"/>
      <c r="AR60" s="332"/>
      <c r="AS60" s="332"/>
      <c r="AT60" s="332"/>
      <c r="AU60" s="332"/>
      <c r="AV60" s="332"/>
      <c r="AW60" s="332"/>
      <c r="AX60" s="332"/>
      <c r="AY60" s="332"/>
      <c r="AZ60" s="332"/>
      <c r="BA60" s="646">
        <v>423</v>
      </c>
    </row>
    <row r="61" spans="1:53" s="389" customFormat="1" ht="47.25" x14ac:dyDescent="0.25">
      <c r="A61" s="286" t="s">
        <v>216</v>
      </c>
      <c r="B61" s="24" t="s">
        <v>268</v>
      </c>
      <c r="C61" s="287" t="s">
        <v>57</v>
      </c>
      <c r="D61" s="328" t="s">
        <v>178</v>
      </c>
      <c r="E61" s="286" t="s">
        <v>59</v>
      </c>
      <c r="F61" s="277">
        <v>1</v>
      </c>
      <c r="G61" s="287" t="s">
        <v>269</v>
      </c>
      <c r="H61" s="17" t="s">
        <v>270</v>
      </c>
      <c r="I61" s="17" t="s">
        <v>271</v>
      </c>
      <c r="J61" s="286">
        <v>2</v>
      </c>
      <c r="K61" s="277"/>
      <c r="L61" s="20" t="s">
        <v>63</v>
      </c>
      <c r="M61" s="287"/>
      <c r="N61" s="287" t="s">
        <v>64</v>
      </c>
      <c r="O61" s="373">
        <f t="shared" si="5"/>
        <v>1623.8682385366033</v>
      </c>
      <c r="P61" s="323">
        <v>1981.1192510146559</v>
      </c>
      <c r="Q61" s="388"/>
      <c r="R61" s="323">
        <f t="shared" si="16"/>
        <v>1981.1192510146559</v>
      </c>
      <c r="S61" s="388"/>
      <c r="T61" s="388"/>
      <c r="U61" s="287" t="s">
        <v>95</v>
      </c>
      <c r="V61" s="20" t="s">
        <v>65</v>
      </c>
      <c r="W61" s="287" t="s">
        <v>183</v>
      </c>
      <c r="X61" s="85">
        <v>46266</v>
      </c>
      <c r="Y61" s="340">
        <f t="shared" si="20"/>
        <v>46311</v>
      </c>
      <c r="Z61" s="332"/>
      <c r="AA61" s="332"/>
      <c r="AB61" s="332"/>
      <c r="AC61" s="332"/>
      <c r="AD61" s="286" t="str">
        <f t="shared" si="18"/>
        <v>Поставка масла трансформаторного</v>
      </c>
      <c r="AE61" s="332"/>
      <c r="AF61" s="21">
        <v>876</v>
      </c>
      <c r="AG61" s="287" t="s">
        <v>145</v>
      </c>
      <c r="AH61" s="332">
        <v>29</v>
      </c>
      <c r="AI61" s="332">
        <v>93000000000</v>
      </c>
      <c r="AJ61" s="332" t="s">
        <v>184</v>
      </c>
      <c r="AK61" s="340">
        <f t="shared" si="21"/>
        <v>46331</v>
      </c>
      <c r="AL61" s="340">
        <v>46397</v>
      </c>
      <c r="AM61" s="340">
        <f t="shared" si="22"/>
        <v>46427</v>
      </c>
      <c r="AN61" s="336">
        <v>2027</v>
      </c>
      <c r="AO61" s="332"/>
      <c r="AP61" s="332"/>
      <c r="AQ61" s="332"/>
      <c r="AR61" s="332"/>
      <c r="AS61" s="332"/>
      <c r="AT61" s="332"/>
      <c r="AU61" s="332"/>
      <c r="AV61" s="332"/>
      <c r="AW61" s="332"/>
      <c r="AX61" s="332"/>
      <c r="AY61" s="332"/>
      <c r="AZ61" s="332"/>
      <c r="BA61" s="646">
        <v>424</v>
      </c>
    </row>
    <row r="62" spans="1:53" s="389" customFormat="1" ht="47.25" x14ac:dyDescent="0.25">
      <c r="A62" s="334" t="s">
        <v>216</v>
      </c>
      <c r="B62" s="24" t="s">
        <v>273</v>
      </c>
      <c r="C62" s="287" t="s">
        <v>57</v>
      </c>
      <c r="D62" s="328" t="s">
        <v>178</v>
      </c>
      <c r="E62" s="286" t="s">
        <v>59</v>
      </c>
      <c r="F62" s="277">
        <v>1</v>
      </c>
      <c r="G62" s="287" t="s">
        <v>274</v>
      </c>
      <c r="H62" s="17" t="s">
        <v>275</v>
      </c>
      <c r="I62" s="17" t="s">
        <v>276</v>
      </c>
      <c r="J62" s="286">
        <v>2</v>
      </c>
      <c r="K62" s="277"/>
      <c r="L62" s="20" t="s">
        <v>63</v>
      </c>
      <c r="M62" s="287"/>
      <c r="N62" s="287" t="s">
        <v>64</v>
      </c>
      <c r="O62" s="373">
        <f t="shared" si="5"/>
        <v>665.66543606557377</v>
      </c>
      <c r="P62" s="323">
        <v>812.11183199999994</v>
      </c>
      <c r="Q62" s="388"/>
      <c r="R62" s="323">
        <f t="shared" si="16"/>
        <v>812.11183199999994</v>
      </c>
      <c r="S62" s="388"/>
      <c r="T62" s="388"/>
      <c r="U62" s="287" t="s">
        <v>95</v>
      </c>
      <c r="V62" s="20" t="s">
        <v>57</v>
      </c>
      <c r="W62" s="287" t="s">
        <v>183</v>
      </c>
      <c r="X62" s="85">
        <v>46266</v>
      </c>
      <c r="Y62" s="340">
        <f t="shared" si="20"/>
        <v>46311</v>
      </c>
      <c r="Z62" s="332"/>
      <c r="AA62" s="332"/>
      <c r="AB62" s="332"/>
      <c r="AC62" s="332"/>
      <c r="AD62" s="286" t="str">
        <f t="shared" si="18"/>
        <v>Поставка материалов лакокрасочных</v>
      </c>
      <c r="AE62" s="332"/>
      <c r="AF62" s="21">
        <v>876</v>
      </c>
      <c r="AG62" s="287" t="s">
        <v>145</v>
      </c>
      <c r="AH62" s="332">
        <v>30</v>
      </c>
      <c r="AI62" s="332">
        <v>93000000000</v>
      </c>
      <c r="AJ62" s="332" t="s">
        <v>184</v>
      </c>
      <c r="AK62" s="340">
        <f t="shared" si="21"/>
        <v>46331</v>
      </c>
      <c r="AL62" s="340">
        <v>46397</v>
      </c>
      <c r="AM62" s="340">
        <f t="shared" si="22"/>
        <v>46427</v>
      </c>
      <c r="AN62" s="336">
        <v>2027</v>
      </c>
      <c r="AO62" s="332"/>
      <c r="AP62" s="332"/>
      <c r="AQ62" s="332"/>
      <c r="AR62" s="332"/>
      <c r="AS62" s="332"/>
      <c r="AT62" s="332"/>
      <c r="AU62" s="332"/>
      <c r="AV62" s="332"/>
      <c r="AW62" s="332"/>
      <c r="AX62" s="332"/>
      <c r="AY62" s="332"/>
      <c r="AZ62" s="332"/>
      <c r="BA62" s="646">
        <v>425</v>
      </c>
    </row>
    <row r="63" spans="1:53" s="389" customFormat="1" ht="47.25" x14ac:dyDescent="0.25">
      <c r="A63" s="334" t="s">
        <v>216</v>
      </c>
      <c r="B63" s="24" t="s">
        <v>277</v>
      </c>
      <c r="C63" s="287" t="s">
        <v>57</v>
      </c>
      <c r="D63" s="328" t="s">
        <v>178</v>
      </c>
      <c r="E63" s="286" t="s">
        <v>59</v>
      </c>
      <c r="F63" s="277">
        <v>1</v>
      </c>
      <c r="G63" s="287" t="s">
        <v>278</v>
      </c>
      <c r="H63" s="17" t="s">
        <v>279</v>
      </c>
      <c r="I63" s="17" t="s">
        <v>280</v>
      </c>
      <c r="J63" s="286">
        <v>2</v>
      </c>
      <c r="K63" s="277"/>
      <c r="L63" s="20" t="s">
        <v>63</v>
      </c>
      <c r="M63" s="287"/>
      <c r="N63" s="287" t="s">
        <v>64</v>
      </c>
      <c r="O63" s="373">
        <f t="shared" si="5"/>
        <v>3319.3725934426229</v>
      </c>
      <c r="P63" s="323">
        <v>4049.634564</v>
      </c>
      <c r="Q63" s="388"/>
      <c r="R63" s="323">
        <f t="shared" si="16"/>
        <v>4049.634564</v>
      </c>
      <c r="S63" s="388"/>
      <c r="T63" s="388"/>
      <c r="U63" s="287" t="s">
        <v>95</v>
      </c>
      <c r="V63" s="20" t="s">
        <v>65</v>
      </c>
      <c r="W63" s="287" t="s">
        <v>183</v>
      </c>
      <c r="X63" s="85">
        <v>46266</v>
      </c>
      <c r="Y63" s="340">
        <f t="shared" si="20"/>
        <v>46311</v>
      </c>
      <c r="Z63" s="332"/>
      <c r="AA63" s="332"/>
      <c r="AB63" s="332"/>
      <c r="AC63" s="332"/>
      <c r="AD63" s="286" t="str">
        <f t="shared" si="18"/>
        <v>Поставка материалов строительных и отделочных</v>
      </c>
      <c r="AE63" s="332"/>
      <c r="AF63" s="337" t="s">
        <v>222</v>
      </c>
      <c r="AG63" s="332" t="s">
        <v>106</v>
      </c>
      <c r="AH63" s="332">
        <v>26</v>
      </c>
      <c r="AI63" s="332">
        <v>93000000000</v>
      </c>
      <c r="AJ63" s="332" t="s">
        <v>184</v>
      </c>
      <c r="AK63" s="340">
        <f t="shared" si="21"/>
        <v>46331</v>
      </c>
      <c r="AL63" s="340">
        <v>46397</v>
      </c>
      <c r="AM63" s="340">
        <f t="shared" si="22"/>
        <v>46427</v>
      </c>
      <c r="AN63" s="336">
        <v>2027</v>
      </c>
      <c r="AO63" s="332"/>
      <c r="AP63" s="332"/>
      <c r="AQ63" s="332"/>
      <c r="AR63" s="332"/>
      <c r="AS63" s="332"/>
      <c r="AT63" s="332"/>
      <c r="AU63" s="332"/>
      <c r="AV63" s="332"/>
      <c r="AW63" s="332"/>
      <c r="AX63" s="332"/>
      <c r="AY63" s="332"/>
      <c r="AZ63" s="332"/>
      <c r="BA63" s="646">
        <v>426</v>
      </c>
    </row>
    <row r="64" spans="1:53" s="389" customFormat="1" ht="47.25" x14ac:dyDescent="0.25">
      <c r="A64" s="286" t="s">
        <v>216</v>
      </c>
      <c r="B64" s="24" t="s">
        <v>281</v>
      </c>
      <c r="C64" s="287" t="s">
        <v>57</v>
      </c>
      <c r="D64" s="328" t="s">
        <v>178</v>
      </c>
      <c r="E64" s="286" t="s">
        <v>59</v>
      </c>
      <c r="F64" s="277">
        <v>1</v>
      </c>
      <c r="G64" s="287" t="s">
        <v>282</v>
      </c>
      <c r="H64" s="17" t="s">
        <v>283</v>
      </c>
      <c r="I64" s="17" t="s">
        <v>105</v>
      </c>
      <c r="J64" s="286">
        <v>2</v>
      </c>
      <c r="K64" s="277"/>
      <c r="L64" s="20" t="s">
        <v>63</v>
      </c>
      <c r="M64" s="287"/>
      <c r="N64" s="287" t="s">
        <v>64</v>
      </c>
      <c r="O64" s="373">
        <f t="shared" si="5"/>
        <v>1322.3744048499345</v>
      </c>
      <c r="P64" s="323">
        <v>1613.2967739169201</v>
      </c>
      <c r="Q64" s="388"/>
      <c r="R64" s="323">
        <f t="shared" si="16"/>
        <v>1613.2967739169201</v>
      </c>
      <c r="S64" s="388"/>
      <c r="T64" s="388"/>
      <c r="U64" s="287" t="s">
        <v>95</v>
      </c>
      <c r="V64" s="20" t="s">
        <v>65</v>
      </c>
      <c r="W64" s="287" t="s">
        <v>183</v>
      </c>
      <c r="X64" s="85">
        <v>46266</v>
      </c>
      <c r="Y64" s="340">
        <f t="shared" si="20"/>
        <v>46311</v>
      </c>
      <c r="Z64" s="332"/>
      <c r="AA64" s="332"/>
      <c r="AB64" s="332"/>
      <c r="AC64" s="332"/>
      <c r="AD64" s="286" t="str">
        <f t="shared" si="18"/>
        <v>Поставка металлооснастки ЛЭП</v>
      </c>
      <c r="AE64" s="332"/>
      <c r="AF64" s="338">
        <v>796</v>
      </c>
      <c r="AG64" s="332" t="s">
        <v>106</v>
      </c>
      <c r="AH64" s="332">
        <v>75</v>
      </c>
      <c r="AI64" s="332">
        <v>93000000000</v>
      </c>
      <c r="AJ64" s="332" t="s">
        <v>184</v>
      </c>
      <c r="AK64" s="340">
        <f t="shared" si="21"/>
        <v>46331</v>
      </c>
      <c r="AL64" s="340">
        <v>46397</v>
      </c>
      <c r="AM64" s="340">
        <f t="shared" si="22"/>
        <v>46427</v>
      </c>
      <c r="AN64" s="336">
        <v>2027</v>
      </c>
      <c r="AO64" s="332"/>
      <c r="AP64" s="332"/>
      <c r="AQ64" s="332"/>
      <c r="AR64" s="332"/>
      <c r="AS64" s="332"/>
      <c r="AT64" s="332"/>
      <c r="AU64" s="332"/>
      <c r="AV64" s="332"/>
      <c r="AW64" s="332"/>
      <c r="AX64" s="332"/>
      <c r="AY64" s="332"/>
      <c r="AZ64" s="332"/>
      <c r="BA64" s="646">
        <v>427</v>
      </c>
    </row>
    <row r="65" spans="1:53" s="389" customFormat="1" ht="47.25" x14ac:dyDescent="0.25">
      <c r="A65" s="334" t="s">
        <v>216</v>
      </c>
      <c r="B65" s="24" t="s">
        <v>284</v>
      </c>
      <c r="C65" s="287" t="s">
        <v>57</v>
      </c>
      <c r="D65" s="328" t="s">
        <v>178</v>
      </c>
      <c r="E65" s="286" t="s">
        <v>59</v>
      </c>
      <c r="F65" s="277">
        <v>1</v>
      </c>
      <c r="G65" s="287" t="s">
        <v>99</v>
      </c>
      <c r="H65" s="17" t="s">
        <v>285</v>
      </c>
      <c r="I65" s="17" t="s">
        <v>286</v>
      </c>
      <c r="J65" s="286">
        <v>2</v>
      </c>
      <c r="K65" s="277"/>
      <c r="L65" s="20" t="s">
        <v>63</v>
      </c>
      <c r="M65" s="287"/>
      <c r="N65" s="287" t="s">
        <v>64</v>
      </c>
      <c r="O65" s="373">
        <f t="shared" si="5"/>
        <v>1027.2596557377049</v>
      </c>
      <c r="P65" s="323">
        <v>1253.2567799999999</v>
      </c>
      <c r="Q65" s="388"/>
      <c r="R65" s="323">
        <f t="shared" si="16"/>
        <v>1253.2567799999999</v>
      </c>
      <c r="S65" s="388"/>
      <c r="T65" s="388"/>
      <c r="U65" s="287" t="s">
        <v>95</v>
      </c>
      <c r="V65" s="20" t="s">
        <v>65</v>
      </c>
      <c r="W65" s="287" t="s">
        <v>183</v>
      </c>
      <c r="X65" s="85">
        <v>46266</v>
      </c>
      <c r="Y65" s="340">
        <f t="shared" si="20"/>
        <v>46311</v>
      </c>
      <c r="Z65" s="332"/>
      <c r="AA65" s="332"/>
      <c r="AB65" s="332"/>
      <c r="AC65" s="332"/>
      <c r="AD65" s="286" t="str">
        <f t="shared" si="18"/>
        <v>Поставка черного металлопроката</v>
      </c>
      <c r="AE65" s="332"/>
      <c r="AF65" s="338" t="s">
        <v>287</v>
      </c>
      <c r="AG65" s="332" t="s">
        <v>101</v>
      </c>
      <c r="AH65" s="332">
        <v>3000</v>
      </c>
      <c r="AI65" s="332">
        <v>93000000000</v>
      </c>
      <c r="AJ65" s="332" t="s">
        <v>184</v>
      </c>
      <c r="AK65" s="340">
        <f t="shared" si="21"/>
        <v>46331</v>
      </c>
      <c r="AL65" s="340">
        <v>46397</v>
      </c>
      <c r="AM65" s="340">
        <f t="shared" si="22"/>
        <v>46427</v>
      </c>
      <c r="AN65" s="336">
        <v>2027</v>
      </c>
      <c r="AO65" s="332"/>
      <c r="AP65" s="332"/>
      <c r="AQ65" s="332"/>
      <c r="AR65" s="332"/>
      <c r="AS65" s="332"/>
      <c r="AT65" s="332"/>
      <c r="AU65" s="332"/>
      <c r="AV65" s="332"/>
      <c r="AW65" s="332"/>
      <c r="AX65" s="332"/>
      <c r="AY65" s="332"/>
      <c r="AZ65" s="332"/>
      <c r="BA65" s="646">
        <v>428</v>
      </c>
    </row>
    <row r="66" spans="1:53" s="389" customFormat="1" ht="47.25" x14ac:dyDescent="0.25">
      <c r="A66" s="286" t="s">
        <v>216</v>
      </c>
      <c r="B66" s="24" t="s">
        <v>288</v>
      </c>
      <c r="C66" s="287" t="s">
        <v>57</v>
      </c>
      <c r="D66" s="328" t="s">
        <v>178</v>
      </c>
      <c r="E66" s="286" t="s">
        <v>59</v>
      </c>
      <c r="F66" s="277">
        <v>1</v>
      </c>
      <c r="G66" s="287" t="s">
        <v>289</v>
      </c>
      <c r="H66" s="17" t="s">
        <v>290</v>
      </c>
      <c r="I66" s="17" t="s">
        <v>225</v>
      </c>
      <c r="J66" s="286">
        <v>2</v>
      </c>
      <c r="K66" s="277"/>
      <c r="L66" s="20" t="s">
        <v>63</v>
      </c>
      <c r="M66" s="287"/>
      <c r="N66" s="287" t="s">
        <v>64</v>
      </c>
      <c r="O66" s="373">
        <f t="shared" si="5"/>
        <v>1051.1971263411149</v>
      </c>
      <c r="P66" s="323">
        <v>1282.4604941361602</v>
      </c>
      <c r="Q66" s="388"/>
      <c r="R66" s="323">
        <f t="shared" si="16"/>
        <v>1282.4604941361602</v>
      </c>
      <c r="S66" s="388"/>
      <c r="T66" s="388"/>
      <c r="U66" s="287" t="s">
        <v>95</v>
      </c>
      <c r="V66" s="20" t="s">
        <v>65</v>
      </c>
      <c r="W66" s="287" t="s">
        <v>183</v>
      </c>
      <c r="X66" s="85">
        <v>46266</v>
      </c>
      <c r="Y66" s="340">
        <f t="shared" si="20"/>
        <v>46311</v>
      </c>
      <c r="Z66" s="332"/>
      <c r="AA66" s="332"/>
      <c r="AB66" s="332"/>
      <c r="AC66" s="332"/>
      <c r="AD66" s="286" t="str">
        <f t="shared" si="18"/>
        <v>Поставка кабельных муфт на напряжение до 35 кВ</v>
      </c>
      <c r="AE66" s="332"/>
      <c r="AF66" s="339">
        <v>796</v>
      </c>
      <c r="AG66" s="332" t="s">
        <v>106</v>
      </c>
      <c r="AH66" s="332">
        <v>150</v>
      </c>
      <c r="AI66" s="332">
        <v>93000000000</v>
      </c>
      <c r="AJ66" s="332" t="s">
        <v>184</v>
      </c>
      <c r="AK66" s="340">
        <f t="shared" si="21"/>
        <v>46331</v>
      </c>
      <c r="AL66" s="340">
        <v>46397</v>
      </c>
      <c r="AM66" s="340">
        <f t="shared" si="22"/>
        <v>46427</v>
      </c>
      <c r="AN66" s="336">
        <v>2027</v>
      </c>
      <c r="AO66" s="332"/>
      <c r="AP66" s="332"/>
      <c r="AQ66" s="332"/>
      <c r="AR66" s="332"/>
      <c r="AS66" s="332"/>
      <c r="AT66" s="332"/>
      <c r="AU66" s="332"/>
      <c r="AV66" s="332"/>
      <c r="AW66" s="332"/>
      <c r="AX66" s="332"/>
      <c r="AY66" s="332"/>
      <c r="AZ66" s="332"/>
      <c r="BA66" s="646">
        <v>429</v>
      </c>
    </row>
    <row r="67" spans="1:53" s="389" customFormat="1" ht="47.25" x14ac:dyDescent="0.25">
      <c r="A67" s="286" t="s">
        <v>216</v>
      </c>
      <c r="B67" s="24" t="s">
        <v>291</v>
      </c>
      <c r="C67" s="287" t="s">
        <v>57</v>
      </c>
      <c r="D67" s="328" t="s">
        <v>178</v>
      </c>
      <c r="E67" s="286" t="s">
        <v>59</v>
      </c>
      <c r="F67" s="277">
        <v>1</v>
      </c>
      <c r="G67" s="287" t="s">
        <v>292</v>
      </c>
      <c r="H67" s="17" t="s">
        <v>293</v>
      </c>
      <c r="I67" s="17" t="s">
        <v>294</v>
      </c>
      <c r="J67" s="286">
        <v>2</v>
      </c>
      <c r="K67" s="277"/>
      <c r="L67" s="20" t="s">
        <v>63</v>
      </c>
      <c r="M67" s="287"/>
      <c r="N67" s="287" t="s">
        <v>64</v>
      </c>
      <c r="O67" s="373">
        <f t="shared" si="5"/>
        <v>4152.22236995402</v>
      </c>
      <c r="P67" s="323">
        <v>5065.7112913439041</v>
      </c>
      <c r="Q67" s="388"/>
      <c r="R67" s="323">
        <f t="shared" si="16"/>
        <v>5065.7112913439041</v>
      </c>
      <c r="S67" s="388"/>
      <c r="T67" s="388"/>
      <c r="U67" s="287" t="s">
        <v>95</v>
      </c>
      <c r="V67" s="20" t="s">
        <v>65</v>
      </c>
      <c r="W67" s="287" t="s">
        <v>183</v>
      </c>
      <c r="X67" s="85">
        <v>46266</v>
      </c>
      <c r="Y67" s="340">
        <f t="shared" si="20"/>
        <v>46311</v>
      </c>
      <c r="Z67" s="332"/>
      <c r="AA67" s="332"/>
      <c r="AB67" s="332"/>
      <c r="AC67" s="332"/>
      <c r="AD67" s="286" t="str">
        <f t="shared" si="18"/>
        <v>Поставка обмоток силовых трансформаторов</v>
      </c>
      <c r="AE67" s="332"/>
      <c r="AF67" s="21">
        <v>876</v>
      </c>
      <c r="AG67" s="287" t="s">
        <v>145</v>
      </c>
      <c r="AH67" s="332">
        <v>120</v>
      </c>
      <c r="AI67" s="332">
        <v>93000000000</v>
      </c>
      <c r="AJ67" s="332" t="s">
        <v>184</v>
      </c>
      <c r="AK67" s="340">
        <f t="shared" si="21"/>
        <v>46331</v>
      </c>
      <c r="AL67" s="340">
        <v>46397</v>
      </c>
      <c r="AM67" s="340">
        <f t="shared" si="22"/>
        <v>46427</v>
      </c>
      <c r="AN67" s="336">
        <v>2027</v>
      </c>
      <c r="AO67" s="332"/>
      <c r="AP67" s="332"/>
      <c r="AQ67" s="332"/>
      <c r="AR67" s="332"/>
      <c r="AS67" s="332"/>
      <c r="AT67" s="332"/>
      <c r="AU67" s="332"/>
      <c r="AV67" s="332"/>
      <c r="AW67" s="332"/>
      <c r="AX67" s="332"/>
      <c r="AY67" s="332"/>
      <c r="AZ67" s="332"/>
      <c r="BA67" s="646">
        <v>430</v>
      </c>
    </row>
    <row r="68" spans="1:53" s="389" customFormat="1" ht="47.25" x14ac:dyDescent="0.25">
      <c r="A68" s="334" t="s">
        <v>216</v>
      </c>
      <c r="B68" s="24" t="s">
        <v>295</v>
      </c>
      <c r="C68" s="287" t="s">
        <v>57</v>
      </c>
      <c r="D68" s="328" t="s">
        <v>178</v>
      </c>
      <c r="E68" s="286" t="s">
        <v>59</v>
      </c>
      <c r="F68" s="277">
        <v>1</v>
      </c>
      <c r="G68" s="287" t="s">
        <v>296</v>
      </c>
      <c r="H68" s="17" t="s">
        <v>297</v>
      </c>
      <c r="I68" s="17" t="s">
        <v>298</v>
      </c>
      <c r="J68" s="286">
        <v>2</v>
      </c>
      <c r="K68" s="277"/>
      <c r="L68" s="20" t="s">
        <v>63</v>
      </c>
      <c r="M68" s="287"/>
      <c r="N68" s="287" t="s">
        <v>64</v>
      </c>
      <c r="O68" s="373">
        <f t="shared" si="5"/>
        <v>207.75366885245901</v>
      </c>
      <c r="P68" s="323">
        <v>253.459476</v>
      </c>
      <c r="Q68" s="388"/>
      <c r="R68" s="323">
        <f t="shared" si="16"/>
        <v>253.459476</v>
      </c>
      <c r="S68" s="388"/>
      <c r="T68" s="388"/>
      <c r="U68" s="287" t="s">
        <v>95</v>
      </c>
      <c r="V68" s="20" t="s">
        <v>57</v>
      </c>
      <c r="W68" s="287" t="s">
        <v>183</v>
      </c>
      <c r="X68" s="85">
        <v>46266</v>
      </c>
      <c r="Y68" s="340">
        <f t="shared" si="20"/>
        <v>46311</v>
      </c>
      <c r="Z68" s="332"/>
      <c r="AA68" s="332"/>
      <c r="AB68" s="332"/>
      <c r="AC68" s="332"/>
      <c r="AD68" s="286" t="str">
        <f t="shared" si="18"/>
        <v>Поставка оборудования связи</v>
      </c>
      <c r="AE68" s="332"/>
      <c r="AF68" s="89" t="s">
        <v>222</v>
      </c>
      <c r="AG68" s="332" t="s">
        <v>106</v>
      </c>
      <c r="AH68" s="332">
        <v>130</v>
      </c>
      <c r="AI68" s="332">
        <v>93000000000</v>
      </c>
      <c r="AJ68" s="332" t="s">
        <v>184</v>
      </c>
      <c r="AK68" s="340">
        <f t="shared" si="21"/>
        <v>46331</v>
      </c>
      <c r="AL68" s="340">
        <v>46397</v>
      </c>
      <c r="AM68" s="340">
        <f t="shared" si="22"/>
        <v>46427</v>
      </c>
      <c r="AN68" s="336">
        <v>2027</v>
      </c>
      <c r="AO68" s="332"/>
      <c r="AP68" s="332"/>
      <c r="AQ68" s="332"/>
      <c r="AR68" s="332"/>
      <c r="AS68" s="332"/>
      <c r="AT68" s="332"/>
      <c r="AU68" s="332"/>
      <c r="AV68" s="332"/>
      <c r="AW68" s="332"/>
      <c r="AX68" s="332"/>
      <c r="AY68" s="332"/>
      <c r="AZ68" s="332"/>
      <c r="BA68" s="646">
        <v>431</v>
      </c>
    </row>
    <row r="69" spans="1:53" s="389" customFormat="1" ht="47.25" x14ac:dyDescent="0.25">
      <c r="A69" s="286" t="s">
        <v>216</v>
      </c>
      <c r="B69" s="24" t="s">
        <v>299</v>
      </c>
      <c r="C69" s="287" t="s">
        <v>57</v>
      </c>
      <c r="D69" s="328" t="s">
        <v>178</v>
      </c>
      <c r="E69" s="286" t="s">
        <v>59</v>
      </c>
      <c r="F69" s="277">
        <v>1</v>
      </c>
      <c r="G69" s="287" t="s">
        <v>300</v>
      </c>
      <c r="H69" s="17" t="s">
        <v>232</v>
      </c>
      <c r="I69" s="17" t="s">
        <v>301</v>
      </c>
      <c r="J69" s="286">
        <v>2</v>
      </c>
      <c r="K69" s="277"/>
      <c r="L69" s="20" t="s">
        <v>63</v>
      </c>
      <c r="M69" s="287"/>
      <c r="N69" s="287" t="s">
        <v>64</v>
      </c>
      <c r="O69" s="373">
        <f t="shared" si="5"/>
        <v>813.7433156306754</v>
      </c>
      <c r="P69" s="323">
        <v>992.76684506942399</v>
      </c>
      <c r="Q69" s="388"/>
      <c r="R69" s="323">
        <f t="shared" ref="R69:R100" si="23">P69</f>
        <v>992.76684506942399</v>
      </c>
      <c r="S69" s="388"/>
      <c r="T69" s="388"/>
      <c r="U69" s="287" t="s">
        <v>95</v>
      </c>
      <c r="V69" s="20" t="s">
        <v>57</v>
      </c>
      <c r="W69" s="287" t="s">
        <v>183</v>
      </c>
      <c r="X69" s="85">
        <v>46266</v>
      </c>
      <c r="Y69" s="340">
        <f t="shared" si="20"/>
        <v>46311</v>
      </c>
      <c r="Z69" s="332"/>
      <c r="AA69" s="332"/>
      <c r="AB69" s="332"/>
      <c r="AC69" s="332"/>
      <c r="AD69" s="286" t="str">
        <f t="shared" ref="AD69:AD100" si="24">G69</f>
        <v>Поставка ОПН-0,4 кВ, ОПН-6 кВ, ОПН-10 кВ, ОПН-15 кВ, ОПН-20 кВ</v>
      </c>
      <c r="AE69" s="332"/>
      <c r="AF69" s="338">
        <v>796</v>
      </c>
      <c r="AG69" s="332" t="s">
        <v>106</v>
      </c>
      <c r="AH69" s="332">
        <v>1200</v>
      </c>
      <c r="AI69" s="332">
        <v>93000000000</v>
      </c>
      <c r="AJ69" s="332" t="s">
        <v>184</v>
      </c>
      <c r="AK69" s="340">
        <f t="shared" si="21"/>
        <v>46331</v>
      </c>
      <c r="AL69" s="340">
        <v>46397</v>
      </c>
      <c r="AM69" s="340">
        <f t="shared" si="22"/>
        <v>46427</v>
      </c>
      <c r="AN69" s="336">
        <v>2027</v>
      </c>
      <c r="AO69" s="332"/>
      <c r="AP69" s="332"/>
      <c r="AQ69" s="332"/>
      <c r="AR69" s="332"/>
      <c r="AS69" s="332"/>
      <c r="AT69" s="332"/>
      <c r="AU69" s="332"/>
      <c r="AV69" s="332"/>
      <c r="AW69" s="332"/>
      <c r="AX69" s="332"/>
      <c r="AY69" s="332"/>
      <c r="AZ69" s="332"/>
      <c r="BA69" s="646">
        <v>432</v>
      </c>
    </row>
    <row r="70" spans="1:53" s="389" customFormat="1" ht="47.25" x14ac:dyDescent="0.25">
      <c r="A70" s="286" t="s">
        <v>216</v>
      </c>
      <c r="B70" s="24" t="s">
        <v>302</v>
      </c>
      <c r="C70" s="287" t="s">
        <v>57</v>
      </c>
      <c r="D70" s="328" t="s">
        <v>178</v>
      </c>
      <c r="E70" s="286" t="s">
        <v>59</v>
      </c>
      <c r="F70" s="277">
        <v>1</v>
      </c>
      <c r="G70" s="287" t="s">
        <v>303</v>
      </c>
      <c r="H70" s="17" t="s">
        <v>304</v>
      </c>
      <c r="I70" s="17" t="s">
        <v>305</v>
      </c>
      <c r="J70" s="286">
        <v>1</v>
      </c>
      <c r="K70" s="277"/>
      <c r="L70" s="20" t="s">
        <v>63</v>
      </c>
      <c r="M70" s="287"/>
      <c r="N70" s="287" t="s">
        <v>64</v>
      </c>
      <c r="O70" s="373">
        <f t="shared" si="5"/>
        <v>3737.8505855527865</v>
      </c>
      <c r="P70" s="323">
        <v>4560.1777143743993</v>
      </c>
      <c r="Q70" s="388"/>
      <c r="R70" s="323">
        <f t="shared" si="23"/>
        <v>4560.1777143743993</v>
      </c>
      <c r="S70" s="388"/>
      <c r="T70" s="388"/>
      <c r="U70" s="287" t="s">
        <v>1070</v>
      </c>
      <c r="V70" s="20" t="s">
        <v>65</v>
      </c>
      <c r="W70" s="287" t="s">
        <v>183</v>
      </c>
      <c r="X70" s="85">
        <v>46266</v>
      </c>
      <c r="Y70" s="340">
        <f t="shared" si="20"/>
        <v>46311</v>
      </c>
      <c r="Z70" s="332"/>
      <c r="AA70" s="332"/>
      <c r="AB70" s="332"/>
      <c r="AC70" s="332"/>
      <c r="AD70" s="286" t="str">
        <f t="shared" si="24"/>
        <v>Поставка опор деревянных пропитанных для ВЛ 0,4-20 кВ</v>
      </c>
      <c r="AE70" s="332"/>
      <c r="AF70" s="338">
        <v>796</v>
      </c>
      <c r="AG70" s="332" t="s">
        <v>106</v>
      </c>
      <c r="AH70" s="332">
        <v>3000</v>
      </c>
      <c r="AI70" s="332">
        <v>93000000000</v>
      </c>
      <c r="AJ70" s="332" t="s">
        <v>184</v>
      </c>
      <c r="AK70" s="340">
        <f t="shared" si="21"/>
        <v>46331</v>
      </c>
      <c r="AL70" s="340">
        <v>46397</v>
      </c>
      <c r="AM70" s="340">
        <f t="shared" si="22"/>
        <v>46427</v>
      </c>
      <c r="AN70" s="336">
        <v>2027</v>
      </c>
      <c r="AO70" s="332"/>
      <c r="AP70" s="332"/>
      <c r="AQ70" s="332"/>
      <c r="AR70" s="332"/>
      <c r="AS70" s="332"/>
      <c r="AT70" s="332"/>
      <c r="AU70" s="332"/>
      <c r="AV70" s="332"/>
      <c r="AW70" s="332"/>
      <c r="AX70" s="332"/>
      <c r="AY70" s="332"/>
      <c r="AZ70" s="332"/>
      <c r="BA70" s="646">
        <v>433</v>
      </c>
    </row>
    <row r="71" spans="1:53" s="389" customFormat="1" ht="47.25" x14ac:dyDescent="0.25">
      <c r="A71" s="286" t="s">
        <v>216</v>
      </c>
      <c r="B71" s="24" t="s">
        <v>306</v>
      </c>
      <c r="C71" s="287" t="s">
        <v>57</v>
      </c>
      <c r="D71" s="328" t="s">
        <v>178</v>
      </c>
      <c r="E71" s="286" t="s">
        <v>59</v>
      </c>
      <c r="F71" s="277">
        <v>1</v>
      </c>
      <c r="G71" s="287" t="s">
        <v>307</v>
      </c>
      <c r="H71" s="17" t="s">
        <v>308</v>
      </c>
      <c r="I71" s="17" t="s">
        <v>309</v>
      </c>
      <c r="J71" s="286">
        <v>2</v>
      </c>
      <c r="K71" s="277"/>
      <c r="L71" s="20" t="s">
        <v>63</v>
      </c>
      <c r="M71" s="287"/>
      <c r="N71" s="287" t="s">
        <v>64</v>
      </c>
      <c r="O71" s="373">
        <f t="shared" ref="O71:O109" si="25">P71/1.22</f>
        <v>531.81209139540977</v>
      </c>
      <c r="P71" s="323">
        <v>648.81075150239997</v>
      </c>
      <c r="Q71" s="388"/>
      <c r="R71" s="323">
        <f t="shared" si="23"/>
        <v>648.81075150239997</v>
      </c>
      <c r="S71" s="388"/>
      <c r="T71" s="388"/>
      <c r="U71" s="287" t="s">
        <v>95</v>
      </c>
      <c r="V71" s="20" t="s">
        <v>57</v>
      </c>
      <c r="W71" s="287" t="s">
        <v>183</v>
      </c>
      <c r="X71" s="85">
        <v>46266</v>
      </c>
      <c r="Y71" s="340">
        <f t="shared" si="20"/>
        <v>46311</v>
      </c>
      <c r="Z71" s="332"/>
      <c r="AA71" s="332"/>
      <c r="AB71" s="332"/>
      <c r="AC71" s="332"/>
      <c r="AD71" s="286" t="str">
        <f t="shared" si="24"/>
        <v>Поставка приборов контроля и измерения неэлектрических величин</v>
      </c>
      <c r="AE71" s="332"/>
      <c r="AF71" s="332">
        <v>796</v>
      </c>
      <c r="AG71" s="332" t="s">
        <v>106</v>
      </c>
      <c r="AH71" s="332">
        <v>123</v>
      </c>
      <c r="AI71" s="332">
        <v>93000000000</v>
      </c>
      <c r="AJ71" s="332" t="s">
        <v>184</v>
      </c>
      <c r="AK71" s="340">
        <f t="shared" si="21"/>
        <v>46331</v>
      </c>
      <c r="AL71" s="340">
        <v>46397</v>
      </c>
      <c r="AM71" s="340">
        <f t="shared" si="22"/>
        <v>46427</v>
      </c>
      <c r="AN71" s="336">
        <v>2027</v>
      </c>
      <c r="AO71" s="332"/>
      <c r="AP71" s="332"/>
      <c r="AQ71" s="332"/>
      <c r="AR71" s="332"/>
      <c r="AS71" s="332"/>
      <c r="AT71" s="332"/>
      <c r="AU71" s="332"/>
      <c r="AV71" s="332"/>
      <c r="AW71" s="332"/>
      <c r="AX71" s="332"/>
      <c r="AY71" s="332"/>
      <c r="AZ71" s="332"/>
      <c r="BA71" s="646">
        <v>434</v>
      </c>
    </row>
    <row r="72" spans="1:53" s="389" customFormat="1" ht="47.25" x14ac:dyDescent="0.25">
      <c r="A72" s="286" t="s">
        <v>216</v>
      </c>
      <c r="B72" s="24" t="s">
        <v>310</v>
      </c>
      <c r="C72" s="287" t="s">
        <v>57</v>
      </c>
      <c r="D72" s="328" t="s">
        <v>178</v>
      </c>
      <c r="E72" s="286" t="s">
        <v>59</v>
      </c>
      <c r="F72" s="277">
        <v>1</v>
      </c>
      <c r="G72" s="287" t="s">
        <v>311</v>
      </c>
      <c r="H72" s="17" t="s">
        <v>117</v>
      </c>
      <c r="I72" s="17" t="s">
        <v>312</v>
      </c>
      <c r="J72" s="286">
        <v>1</v>
      </c>
      <c r="K72" s="277"/>
      <c r="L72" s="20" t="s">
        <v>63</v>
      </c>
      <c r="M72" s="287"/>
      <c r="N72" s="287" t="s">
        <v>64</v>
      </c>
      <c r="O72" s="373">
        <f t="shared" si="25"/>
        <v>750.49337197003274</v>
      </c>
      <c r="P72" s="323">
        <v>915.60191380343997</v>
      </c>
      <c r="Q72" s="388"/>
      <c r="R72" s="323">
        <f t="shared" si="23"/>
        <v>915.60191380343997</v>
      </c>
      <c r="S72" s="388"/>
      <c r="T72" s="388"/>
      <c r="U72" s="287" t="s">
        <v>1070</v>
      </c>
      <c r="V72" s="20" t="s">
        <v>57</v>
      </c>
      <c r="W72" s="287" t="s">
        <v>183</v>
      </c>
      <c r="X72" s="85">
        <v>46266</v>
      </c>
      <c r="Y72" s="340">
        <f t="shared" si="20"/>
        <v>46311</v>
      </c>
      <c r="Z72" s="332"/>
      <c r="AA72" s="332"/>
      <c r="AB72" s="332"/>
      <c r="AC72" s="332"/>
      <c r="AD72" s="286" t="str">
        <f t="shared" si="24"/>
        <v>Поставка приборов учета электроэнергии</v>
      </c>
      <c r="AE72" s="332"/>
      <c r="AF72" s="89" t="s">
        <v>222</v>
      </c>
      <c r="AG72" s="332" t="s">
        <v>106</v>
      </c>
      <c r="AH72" s="332">
        <v>123</v>
      </c>
      <c r="AI72" s="332">
        <v>93000000000</v>
      </c>
      <c r="AJ72" s="332" t="s">
        <v>184</v>
      </c>
      <c r="AK72" s="340">
        <f t="shared" si="21"/>
        <v>46331</v>
      </c>
      <c r="AL72" s="340">
        <v>46397</v>
      </c>
      <c r="AM72" s="340">
        <f t="shared" si="22"/>
        <v>46427</v>
      </c>
      <c r="AN72" s="336">
        <v>2027</v>
      </c>
      <c r="AO72" s="332"/>
      <c r="AP72" s="332"/>
      <c r="AQ72" s="332"/>
      <c r="AR72" s="332"/>
      <c r="AS72" s="332"/>
      <c r="AT72" s="332"/>
      <c r="AU72" s="332"/>
      <c r="AV72" s="332"/>
      <c r="AW72" s="332"/>
      <c r="AX72" s="332"/>
      <c r="AY72" s="332"/>
      <c r="AZ72" s="332"/>
      <c r="BA72" s="646">
        <v>435</v>
      </c>
    </row>
    <row r="73" spans="1:53" s="389" customFormat="1" ht="47.25" x14ac:dyDescent="0.25">
      <c r="A73" s="286" t="s">
        <v>216</v>
      </c>
      <c r="B73" s="24" t="s">
        <v>313</v>
      </c>
      <c r="C73" s="287" t="s">
        <v>57</v>
      </c>
      <c r="D73" s="328" t="s">
        <v>178</v>
      </c>
      <c r="E73" s="286" t="s">
        <v>59</v>
      </c>
      <c r="F73" s="277">
        <v>1</v>
      </c>
      <c r="G73" s="287" t="s">
        <v>314</v>
      </c>
      <c r="H73" s="17" t="s">
        <v>168</v>
      </c>
      <c r="I73" s="17" t="s">
        <v>219</v>
      </c>
      <c r="J73" s="286">
        <v>2</v>
      </c>
      <c r="K73" s="277"/>
      <c r="L73" s="20" t="s">
        <v>63</v>
      </c>
      <c r="M73" s="287"/>
      <c r="N73" s="287" t="s">
        <v>64</v>
      </c>
      <c r="O73" s="373">
        <f t="shared" si="25"/>
        <v>387.47071094647873</v>
      </c>
      <c r="P73" s="323">
        <v>472.71426735470402</v>
      </c>
      <c r="Q73" s="388"/>
      <c r="R73" s="323">
        <f t="shared" si="23"/>
        <v>472.71426735470402</v>
      </c>
      <c r="S73" s="388"/>
      <c r="T73" s="388"/>
      <c r="U73" s="287" t="s">
        <v>95</v>
      </c>
      <c r="V73" s="20" t="s">
        <v>57</v>
      </c>
      <c r="W73" s="287" t="s">
        <v>183</v>
      </c>
      <c r="X73" s="85">
        <v>46266</v>
      </c>
      <c r="Y73" s="340">
        <f t="shared" si="20"/>
        <v>46311</v>
      </c>
      <c r="Z73" s="332"/>
      <c r="AA73" s="332"/>
      <c r="AB73" s="332"/>
      <c r="AC73" s="332"/>
      <c r="AD73" s="286" t="str">
        <f t="shared" si="24"/>
        <v>Поставка изоляторов проходных до 20 кВ</v>
      </c>
      <c r="AE73" s="332"/>
      <c r="AF73" s="332">
        <v>796</v>
      </c>
      <c r="AG73" s="332" t="s">
        <v>106</v>
      </c>
      <c r="AH73" s="332">
        <v>145</v>
      </c>
      <c r="AI73" s="332">
        <v>93000000000</v>
      </c>
      <c r="AJ73" s="332" t="s">
        <v>184</v>
      </c>
      <c r="AK73" s="340">
        <f t="shared" si="21"/>
        <v>46331</v>
      </c>
      <c r="AL73" s="340">
        <v>46397</v>
      </c>
      <c r="AM73" s="340">
        <f t="shared" si="22"/>
        <v>46427</v>
      </c>
      <c r="AN73" s="336">
        <v>2027</v>
      </c>
      <c r="AO73" s="332"/>
      <c r="AP73" s="332"/>
      <c r="AQ73" s="332"/>
      <c r="AR73" s="332"/>
      <c r="AS73" s="332"/>
      <c r="AT73" s="332"/>
      <c r="AU73" s="332"/>
      <c r="AV73" s="332"/>
      <c r="AW73" s="332"/>
      <c r="AX73" s="332"/>
      <c r="AY73" s="332"/>
      <c r="AZ73" s="332"/>
      <c r="BA73" s="646">
        <v>436</v>
      </c>
    </row>
    <row r="74" spans="1:53" s="389" customFormat="1" ht="47.25" x14ac:dyDescent="0.25">
      <c r="A74" s="286" t="s">
        <v>216</v>
      </c>
      <c r="B74" s="24" t="s">
        <v>315</v>
      </c>
      <c r="C74" s="287" t="s">
        <v>57</v>
      </c>
      <c r="D74" s="328" t="s">
        <v>178</v>
      </c>
      <c r="E74" s="286" t="s">
        <v>59</v>
      </c>
      <c r="F74" s="277">
        <v>1</v>
      </c>
      <c r="G74" s="287" t="s">
        <v>316</v>
      </c>
      <c r="H74" s="17" t="s">
        <v>113</v>
      </c>
      <c r="I74" s="17" t="s">
        <v>317</v>
      </c>
      <c r="J74" s="286">
        <v>2</v>
      </c>
      <c r="K74" s="277"/>
      <c r="L74" s="20" t="s">
        <v>63</v>
      </c>
      <c r="M74" s="287"/>
      <c r="N74" s="287" t="s">
        <v>64</v>
      </c>
      <c r="O74" s="373">
        <f t="shared" si="25"/>
        <v>885.48221182925897</v>
      </c>
      <c r="P74" s="323">
        <v>1080.2882984316959</v>
      </c>
      <c r="Q74" s="388"/>
      <c r="R74" s="323">
        <f t="shared" si="23"/>
        <v>1080.2882984316959</v>
      </c>
      <c r="S74" s="388"/>
      <c r="T74" s="388"/>
      <c r="U74" s="287" t="s">
        <v>95</v>
      </c>
      <c r="V74" s="20" t="s">
        <v>65</v>
      </c>
      <c r="W74" s="287" t="s">
        <v>183</v>
      </c>
      <c r="X74" s="85">
        <v>46266</v>
      </c>
      <c r="Y74" s="340">
        <f t="shared" si="20"/>
        <v>46311</v>
      </c>
      <c r="Z74" s="332"/>
      <c r="AA74" s="332"/>
      <c r="AB74" s="332"/>
      <c r="AC74" s="332"/>
      <c r="AD74" s="286" t="str">
        <f t="shared" si="24"/>
        <v>Поставка разъединителей на напряжение 6-20 кВ</v>
      </c>
      <c r="AE74" s="332"/>
      <c r="AF74" s="21">
        <v>876</v>
      </c>
      <c r="AG74" s="287" t="s">
        <v>145</v>
      </c>
      <c r="AH74" s="332">
        <v>6512</v>
      </c>
      <c r="AI74" s="332">
        <v>93000000000</v>
      </c>
      <c r="AJ74" s="332" t="s">
        <v>184</v>
      </c>
      <c r="AK74" s="340">
        <f t="shared" si="21"/>
        <v>46331</v>
      </c>
      <c r="AL74" s="340">
        <v>46397</v>
      </c>
      <c r="AM74" s="340">
        <f t="shared" si="22"/>
        <v>46427</v>
      </c>
      <c r="AN74" s="336">
        <v>2027</v>
      </c>
      <c r="AO74" s="332"/>
      <c r="AP74" s="332"/>
      <c r="AQ74" s="332"/>
      <c r="AR74" s="332"/>
      <c r="AS74" s="332"/>
      <c r="AT74" s="332"/>
      <c r="AU74" s="332"/>
      <c r="AV74" s="332"/>
      <c r="AW74" s="332"/>
      <c r="AX74" s="332"/>
      <c r="AY74" s="332"/>
      <c r="AZ74" s="332"/>
      <c r="BA74" s="646">
        <v>437</v>
      </c>
    </row>
    <row r="75" spans="1:53" s="389" customFormat="1" ht="47.25" x14ac:dyDescent="0.25">
      <c r="A75" s="286" t="s">
        <v>216</v>
      </c>
      <c r="B75" s="24" t="s">
        <v>318</v>
      </c>
      <c r="C75" s="287" t="s">
        <v>57</v>
      </c>
      <c r="D75" s="328" t="s">
        <v>178</v>
      </c>
      <c r="E75" s="286" t="s">
        <v>59</v>
      </c>
      <c r="F75" s="277">
        <v>1</v>
      </c>
      <c r="G75" s="287" t="s">
        <v>319</v>
      </c>
      <c r="H75" s="17" t="s">
        <v>93</v>
      </c>
      <c r="I75" s="17" t="s">
        <v>94</v>
      </c>
      <c r="J75" s="286">
        <v>2</v>
      </c>
      <c r="K75" s="277"/>
      <c r="L75" s="20" t="s">
        <v>63</v>
      </c>
      <c r="M75" s="287"/>
      <c r="N75" s="287" t="s">
        <v>64</v>
      </c>
      <c r="O75" s="373">
        <f t="shared" si="25"/>
        <v>12493.983780679178</v>
      </c>
      <c r="P75" s="323">
        <v>15242.660212428598</v>
      </c>
      <c r="Q75" s="388"/>
      <c r="R75" s="323">
        <f t="shared" si="23"/>
        <v>15242.660212428598</v>
      </c>
      <c r="S75" s="388"/>
      <c r="T75" s="388"/>
      <c r="U75" s="287" t="s">
        <v>95</v>
      </c>
      <c r="V75" s="20" t="s">
        <v>65</v>
      </c>
      <c r="W75" s="287" t="s">
        <v>183</v>
      </c>
      <c r="X75" s="85">
        <v>46266</v>
      </c>
      <c r="Y75" s="340">
        <f t="shared" si="20"/>
        <v>46311</v>
      </c>
      <c r="Z75" s="332"/>
      <c r="AA75" s="332"/>
      <c r="AB75" s="332"/>
      <c r="AC75" s="332"/>
      <c r="AD75" s="286" t="str">
        <f t="shared" si="24"/>
        <v>Поставка самонесущего изолированного провода (СИП) на напряжение до 35 кВ</v>
      </c>
      <c r="AE75" s="332"/>
      <c r="AF75" s="89" t="s">
        <v>96</v>
      </c>
      <c r="AG75" s="332" t="s">
        <v>97</v>
      </c>
      <c r="AH75" s="332">
        <v>1226</v>
      </c>
      <c r="AI75" s="332">
        <v>93000000000</v>
      </c>
      <c r="AJ75" s="332" t="s">
        <v>184</v>
      </c>
      <c r="AK75" s="340">
        <f t="shared" si="21"/>
        <v>46331</v>
      </c>
      <c r="AL75" s="340">
        <v>46397</v>
      </c>
      <c r="AM75" s="340">
        <f t="shared" si="22"/>
        <v>46427</v>
      </c>
      <c r="AN75" s="336">
        <v>2027</v>
      </c>
      <c r="AO75" s="332"/>
      <c r="AP75" s="332"/>
      <c r="AQ75" s="332"/>
      <c r="AR75" s="332"/>
      <c r="AS75" s="332"/>
      <c r="AT75" s="332"/>
      <c r="AU75" s="332"/>
      <c r="AV75" s="332"/>
      <c r="AW75" s="332"/>
      <c r="AX75" s="332"/>
      <c r="AY75" s="332"/>
      <c r="AZ75" s="332"/>
      <c r="BA75" s="646">
        <v>438</v>
      </c>
    </row>
    <row r="76" spans="1:53" s="389" customFormat="1" ht="47.25" x14ac:dyDescent="0.25">
      <c r="A76" s="286" t="s">
        <v>216</v>
      </c>
      <c r="B76" s="24" t="s">
        <v>320</v>
      </c>
      <c r="C76" s="287" t="s">
        <v>57</v>
      </c>
      <c r="D76" s="328" t="s">
        <v>178</v>
      </c>
      <c r="E76" s="286" t="s">
        <v>59</v>
      </c>
      <c r="F76" s="277">
        <v>1</v>
      </c>
      <c r="G76" s="287" t="s">
        <v>321</v>
      </c>
      <c r="H76" s="17" t="s">
        <v>93</v>
      </c>
      <c r="I76" s="17" t="s">
        <v>94</v>
      </c>
      <c r="J76" s="286">
        <v>2</v>
      </c>
      <c r="K76" s="277"/>
      <c r="L76" s="20" t="s">
        <v>63</v>
      </c>
      <c r="M76" s="287"/>
      <c r="N76" s="287" t="s">
        <v>64</v>
      </c>
      <c r="O76" s="373">
        <f t="shared" si="25"/>
        <v>754.32227934255741</v>
      </c>
      <c r="P76" s="323">
        <v>920.27318079791996</v>
      </c>
      <c r="Q76" s="388"/>
      <c r="R76" s="323">
        <f t="shared" si="23"/>
        <v>920.27318079791996</v>
      </c>
      <c r="S76" s="388"/>
      <c r="T76" s="388"/>
      <c r="U76" s="287" t="s">
        <v>95</v>
      </c>
      <c r="V76" s="20" t="s">
        <v>57</v>
      </c>
      <c r="W76" s="287" t="s">
        <v>183</v>
      </c>
      <c r="X76" s="85">
        <v>46266</v>
      </c>
      <c r="Y76" s="340">
        <f t="shared" si="20"/>
        <v>46311</v>
      </c>
      <c r="Z76" s="332"/>
      <c r="AA76" s="332"/>
      <c r="AB76" s="332"/>
      <c r="AC76" s="332"/>
      <c r="AD76" s="286" t="str">
        <f t="shared" si="24"/>
        <v>Поставка силового кабеля на напряжение 6-10 (20) кВ с БПИ и ПВХ изоляцией</v>
      </c>
      <c r="AE76" s="332"/>
      <c r="AF76" s="336" t="s">
        <v>96</v>
      </c>
      <c r="AG76" s="332" t="s">
        <v>97</v>
      </c>
      <c r="AH76" s="332">
        <v>568</v>
      </c>
      <c r="AI76" s="332">
        <v>93000000000</v>
      </c>
      <c r="AJ76" s="332" t="s">
        <v>184</v>
      </c>
      <c r="AK76" s="340">
        <f t="shared" si="21"/>
        <v>46331</v>
      </c>
      <c r="AL76" s="340">
        <v>46397</v>
      </c>
      <c r="AM76" s="340">
        <f t="shared" si="22"/>
        <v>46427</v>
      </c>
      <c r="AN76" s="336">
        <v>2027</v>
      </c>
      <c r="AO76" s="332"/>
      <c r="AP76" s="332"/>
      <c r="AQ76" s="332"/>
      <c r="AR76" s="332"/>
      <c r="AS76" s="332"/>
      <c r="AT76" s="332"/>
      <c r="AU76" s="332"/>
      <c r="AV76" s="332"/>
      <c r="AW76" s="332"/>
      <c r="AX76" s="332"/>
      <c r="AY76" s="332"/>
      <c r="AZ76" s="332"/>
      <c r="BA76" s="646">
        <v>439</v>
      </c>
    </row>
    <row r="77" spans="1:53" s="389" customFormat="1" ht="47.25" x14ac:dyDescent="0.25">
      <c r="A77" s="286" t="s">
        <v>216</v>
      </c>
      <c r="B77" s="24" t="s">
        <v>322</v>
      </c>
      <c r="C77" s="287" t="s">
        <v>57</v>
      </c>
      <c r="D77" s="328" t="s">
        <v>178</v>
      </c>
      <c r="E77" s="286" t="s">
        <v>59</v>
      </c>
      <c r="F77" s="277">
        <v>1</v>
      </c>
      <c r="G77" s="287" t="s">
        <v>323</v>
      </c>
      <c r="H77" s="17" t="s">
        <v>109</v>
      </c>
      <c r="I77" s="17" t="s">
        <v>324</v>
      </c>
      <c r="J77" s="286">
        <v>2</v>
      </c>
      <c r="K77" s="277"/>
      <c r="L77" s="20" t="s">
        <v>63</v>
      </c>
      <c r="M77" s="287"/>
      <c r="N77" s="287" t="s">
        <v>64</v>
      </c>
      <c r="O77" s="373">
        <f t="shared" si="25"/>
        <v>2443.5269624722428</v>
      </c>
      <c r="P77" s="323">
        <v>2981.1028942161361</v>
      </c>
      <c r="Q77" s="388"/>
      <c r="R77" s="323">
        <f t="shared" si="23"/>
        <v>2981.1028942161361</v>
      </c>
      <c r="S77" s="388"/>
      <c r="T77" s="388"/>
      <c r="U77" s="287" t="s">
        <v>95</v>
      </c>
      <c r="V77" s="20" t="s">
        <v>65</v>
      </c>
      <c r="W77" s="287" t="s">
        <v>183</v>
      </c>
      <c r="X77" s="85">
        <v>46266</v>
      </c>
      <c r="Y77" s="340">
        <f t="shared" ref="Y77:Y108" si="26">X77+45</f>
        <v>46311</v>
      </c>
      <c r="Z77" s="332"/>
      <c r="AA77" s="332"/>
      <c r="AB77" s="332"/>
      <c r="AC77" s="332"/>
      <c r="AD77" s="286" t="str">
        <f t="shared" si="24"/>
        <v>Поставка сетевого железобетона</v>
      </c>
      <c r="AE77" s="332"/>
      <c r="AF77" s="21">
        <v>876</v>
      </c>
      <c r="AG77" s="287" t="s">
        <v>145</v>
      </c>
      <c r="AH77" s="332">
        <v>12</v>
      </c>
      <c r="AI77" s="332">
        <v>93000000000</v>
      </c>
      <c r="AJ77" s="332" t="s">
        <v>184</v>
      </c>
      <c r="AK77" s="340">
        <f t="shared" ref="AK77:AK109" si="27">Y77+20</f>
        <v>46331</v>
      </c>
      <c r="AL77" s="340">
        <v>46397</v>
      </c>
      <c r="AM77" s="340">
        <f t="shared" ref="AM77:AM108" si="28">AL77+30</f>
        <v>46427</v>
      </c>
      <c r="AN77" s="336">
        <v>2027</v>
      </c>
      <c r="AO77" s="332"/>
      <c r="AP77" s="332"/>
      <c r="AQ77" s="332"/>
      <c r="AR77" s="332"/>
      <c r="AS77" s="332"/>
      <c r="AT77" s="332"/>
      <c r="AU77" s="332"/>
      <c r="AV77" s="332"/>
      <c r="AW77" s="332"/>
      <c r="AX77" s="332"/>
      <c r="AY77" s="332"/>
      <c r="AZ77" s="332"/>
      <c r="BA77" s="646">
        <v>440</v>
      </c>
    </row>
    <row r="78" spans="1:53" s="389" customFormat="1" ht="47.25" x14ac:dyDescent="0.25">
      <c r="A78" s="286" t="s">
        <v>216</v>
      </c>
      <c r="B78" s="24" t="s">
        <v>325</v>
      </c>
      <c r="C78" s="287" t="s">
        <v>57</v>
      </c>
      <c r="D78" s="328" t="s">
        <v>178</v>
      </c>
      <c r="E78" s="286" t="s">
        <v>59</v>
      </c>
      <c r="F78" s="277">
        <v>1</v>
      </c>
      <c r="G78" s="287" t="s">
        <v>326</v>
      </c>
      <c r="H78" s="17" t="s">
        <v>327</v>
      </c>
      <c r="I78" s="17" t="s">
        <v>328</v>
      </c>
      <c r="J78" s="286">
        <v>2</v>
      </c>
      <c r="K78" s="277"/>
      <c r="L78" s="20" t="s">
        <v>63</v>
      </c>
      <c r="M78" s="287"/>
      <c r="N78" s="287" t="s">
        <v>64</v>
      </c>
      <c r="O78" s="373">
        <f t="shared" si="25"/>
        <v>691.85836384172455</v>
      </c>
      <c r="P78" s="323">
        <v>844.06720388690394</v>
      </c>
      <c r="Q78" s="388"/>
      <c r="R78" s="323">
        <f t="shared" si="23"/>
        <v>844.06720388690394</v>
      </c>
      <c r="S78" s="388"/>
      <c r="T78" s="388"/>
      <c r="U78" s="287" t="s">
        <v>95</v>
      </c>
      <c r="V78" s="20" t="s">
        <v>57</v>
      </c>
      <c r="W78" s="287" t="s">
        <v>183</v>
      </c>
      <c r="X78" s="85">
        <v>46266</v>
      </c>
      <c r="Y78" s="340">
        <f t="shared" si="26"/>
        <v>46311</v>
      </c>
      <c r="Z78" s="332"/>
      <c r="AA78" s="332"/>
      <c r="AB78" s="332"/>
      <c r="AC78" s="332"/>
      <c r="AD78" s="286" t="str">
        <f t="shared" si="24"/>
        <v>Поставка средств связи</v>
      </c>
      <c r="AE78" s="332"/>
      <c r="AF78" s="21">
        <v>876</v>
      </c>
      <c r="AG78" s="287" t="s">
        <v>145</v>
      </c>
      <c r="AH78" s="332">
        <v>25</v>
      </c>
      <c r="AI78" s="332">
        <v>93000000000</v>
      </c>
      <c r="AJ78" s="332" t="s">
        <v>184</v>
      </c>
      <c r="AK78" s="340">
        <f t="shared" si="27"/>
        <v>46331</v>
      </c>
      <c r="AL78" s="340">
        <v>46397</v>
      </c>
      <c r="AM78" s="340">
        <f t="shared" si="28"/>
        <v>46427</v>
      </c>
      <c r="AN78" s="336">
        <v>2027</v>
      </c>
      <c r="AO78" s="332"/>
      <c r="AP78" s="332"/>
      <c r="AQ78" s="332"/>
      <c r="AR78" s="332"/>
      <c r="AS78" s="332"/>
      <c r="AT78" s="332"/>
      <c r="AU78" s="332"/>
      <c r="AV78" s="332"/>
      <c r="AW78" s="332"/>
      <c r="AX78" s="332"/>
      <c r="AY78" s="332"/>
      <c r="AZ78" s="332"/>
      <c r="BA78" s="646">
        <v>441</v>
      </c>
    </row>
    <row r="79" spans="1:53" s="389" customFormat="1" ht="47.25" x14ac:dyDescent="0.25">
      <c r="A79" s="286" t="s">
        <v>216</v>
      </c>
      <c r="B79" s="24" t="s">
        <v>329</v>
      </c>
      <c r="C79" s="287" t="s">
        <v>57</v>
      </c>
      <c r="D79" s="328" t="s">
        <v>178</v>
      </c>
      <c r="E79" s="286" t="s">
        <v>59</v>
      </c>
      <c r="F79" s="277">
        <v>1</v>
      </c>
      <c r="G79" s="287" t="s">
        <v>108</v>
      </c>
      <c r="H79" s="332" t="s">
        <v>330</v>
      </c>
      <c r="I79" s="340" t="s">
        <v>331</v>
      </c>
      <c r="J79" s="286">
        <v>2</v>
      </c>
      <c r="K79" s="277"/>
      <c r="L79" s="20" t="s">
        <v>63</v>
      </c>
      <c r="M79" s="287"/>
      <c r="N79" s="287" t="s">
        <v>64</v>
      </c>
      <c r="O79" s="373">
        <f t="shared" si="25"/>
        <v>6975.0126016516515</v>
      </c>
      <c r="P79" s="323">
        <v>8509.5153740150145</v>
      </c>
      <c r="Q79" s="388"/>
      <c r="R79" s="323">
        <f t="shared" si="23"/>
        <v>8509.5153740150145</v>
      </c>
      <c r="S79" s="388"/>
      <c r="T79" s="388"/>
      <c r="U79" s="287" t="s">
        <v>95</v>
      </c>
      <c r="V79" s="20" t="s">
        <v>65</v>
      </c>
      <c r="W79" s="287" t="s">
        <v>183</v>
      </c>
      <c r="X79" s="85">
        <v>46266</v>
      </c>
      <c r="Y79" s="340">
        <f t="shared" si="26"/>
        <v>46311</v>
      </c>
      <c r="Z79" s="332"/>
      <c r="AA79" s="332"/>
      <c r="AB79" s="332"/>
      <c r="AC79" s="332"/>
      <c r="AD79" s="286" t="str">
        <f t="shared" si="24"/>
        <v>Поставка стоек СВ</v>
      </c>
      <c r="AE79" s="332"/>
      <c r="AF79" s="63">
        <v>796</v>
      </c>
      <c r="AG79" s="332" t="s">
        <v>106</v>
      </c>
      <c r="AH79" s="332">
        <v>17</v>
      </c>
      <c r="AI79" s="332">
        <v>93000000000</v>
      </c>
      <c r="AJ79" s="332" t="s">
        <v>184</v>
      </c>
      <c r="AK79" s="340">
        <f t="shared" si="27"/>
        <v>46331</v>
      </c>
      <c r="AL79" s="340">
        <v>46397</v>
      </c>
      <c r="AM79" s="340">
        <f t="shared" si="28"/>
        <v>46427</v>
      </c>
      <c r="AN79" s="336">
        <v>2027</v>
      </c>
      <c r="AO79" s="332"/>
      <c r="AP79" s="332"/>
      <c r="AQ79" s="332"/>
      <c r="AR79" s="332"/>
      <c r="AS79" s="332"/>
      <c r="AT79" s="332"/>
      <c r="AU79" s="332"/>
      <c r="AV79" s="332"/>
      <c r="AW79" s="332"/>
      <c r="AX79" s="332"/>
      <c r="AY79" s="332"/>
      <c r="AZ79" s="332"/>
      <c r="BA79" s="646">
        <v>442</v>
      </c>
    </row>
    <row r="80" spans="1:53" s="389" customFormat="1" ht="47.25" x14ac:dyDescent="0.25">
      <c r="A80" s="286" t="s">
        <v>216</v>
      </c>
      <c r="B80" s="24" t="s">
        <v>332</v>
      </c>
      <c r="C80" s="287" t="s">
        <v>57</v>
      </c>
      <c r="D80" s="328" t="s">
        <v>178</v>
      </c>
      <c r="E80" s="286" t="s">
        <v>59</v>
      </c>
      <c r="F80" s="277">
        <v>1</v>
      </c>
      <c r="G80" s="287" t="s">
        <v>333</v>
      </c>
      <c r="H80" s="286" t="s">
        <v>334</v>
      </c>
      <c r="I80" s="336" t="s">
        <v>335</v>
      </c>
      <c r="J80" s="286">
        <v>2</v>
      </c>
      <c r="K80" s="277"/>
      <c r="L80" s="20" t="s">
        <v>63</v>
      </c>
      <c r="M80" s="287"/>
      <c r="N80" s="287" t="s">
        <v>64</v>
      </c>
      <c r="O80" s="373">
        <f t="shared" si="25"/>
        <v>303.78643395891152</v>
      </c>
      <c r="P80" s="323">
        <v>370.61944942987202</v>
      </c>
      <c r="Q80" s="388"/>
      <c r="R80" s="323">
        <f t="shared" si="23"/>
        <v>370.61944942987202</v>
      </c>
      <c r="S80" s="388"/>
      <c r="T80" s="388"/>
      <c r="U80" s="287" t="s">
        <v>95</v>
      </c>
      <c r="V80" s="20" t="s">
        <v>57</v>
      </c>
      <c r="W80" s="287" t="s">
        <v>183</v>
      </c>
      <c r="X80" s="85">
        <v>46266</v>
      </c>
      <c r="Y80" s="340">
        <f t="shared" si="26"/>
        <v>46311</v>
      </c>
      <c r="Z80" s="332"/>
      <c r="AA80" s="332"/>
      <c r="AB80" s="332"/>
      <c r="AC80" s="332"/>
      <c r="AD80" s="286" t="str">
        <f t="shared" si="24"/>
        <v>Поставка устройств РЗА</v>
      </c>
      <c r="AE80" s="332"/>
      <c r="AF80" s="338">
        <v>796</v>
      </c>
      <c r="AG80" s="332" t="s">
        <v>106</v>
      </c>
      <c r="AH80" s="332">
        <v>81</v>
      </c>
      <c r="AI80" s="332">
        <v>93000000000</v>
      </c>
      <c r="AJ80" s="332" t="s">
        <v>184</v>
      </c>
      <c r="AK80" s="340">
        <f t="shared" si="27"/>
        <v>46331</v>
      </c>
      <c r="AL80" s="340">
        <v>46397</v>
      </c>
      <c r="AM80" s="340">
        <f t="shared" si="28"/>
        <v>46427</v>
      </c>
      <c r="AN80" s="336">
        <v>2027</v>
      </c>
      <c r="AO80" s="332"/>
      <c r="AP80" s="332"/>
      <c r="AQ80" s="332"/>
      <c r="AR80" s="332"/>
      <c r="AS80" s="332"/>
      <c r="AT80" s="332"/>
      <c r="AU80" s="332"/>
      <c r="AV80" s="332"/>
      <c r="AW80" s="332"/>
      <c r="AX80" s="332"/>
      <c r="AY80" s="332"/>
      <c r="AZ80" s="332"/>
      <c r="BA80" s="646">
        <v>443</v>
      </c>
    </row>
    <row r="81" spans="1:53" s="389" customFormat="1" ht="47.25" x14ac:dyDescent="0.25">
      <c r="A81" s="334" t="s">
        <v>216</v>
      </c>
      <c r="B81" s="24" t="s">
        <v>336</v>
      </c>
      <c r="C81" s="287" t="s">
        <v>57</v>
      </c>
      <c r="D81" s="328" t="s">
        <v>178</v>
      </c>
      <c r="E81" s="286" t="s">
        <v>59</v>
      </c>
      <c r="F81" s="277">
        <v>1</v>
      </c>
      <c r="G81" s="287" t="s">
        <v>337</v>
      </c>
      <c r="H81" s="93" t="s">
        <v>338</v>
      </c>
      <c r="I81" s="93" t="s">
        <v>339</v>
      </c>
      <c r="J81" s="286">
        <v>2</v>
      </c>
      <c r="K81" s="277"/>
      <c r="L81" s="20" t="s">
        <v>63</v>
      </c>
      <c r="M81" s="287"/>
      <c r="N81" s="287" t="s">
        <v>64</v>
      </c>
      <c r="O81" s="373">
        <f t="shared" si="25"/>
        <v>197.22964918032784</v>
      </c>
      <c r="P81" s="323">
        <v>240.62017199999997</v>
      </c>
      <c r="Q81" s="388"/>
      <c r="R81" s="323">
        <f t="shared" si="23"/>
        <v>240.62017199999997</v>
      </c>
      <c r="S81" s="388"/>
      <c r="T81" s="388"/>
      <c r="U81" s="287" t="s">
        <v>95</v>
      </c>
      <c r="V81" s="20" t="s">
        <v>57</v>
      </c>
      <c r="W81" s="287" t="s">
        <v>183</v>
      </c>
      <c r="X81" s="85">
        <v>46266</v>
      </c>
      <c r="Y81" s="340">
        <f t="shared" si="26"/>
        <v>46311</v>
      </c>
      <c r="Z81" s="332"/>
      <c r="AA81" s="332"/>
      <c r="AB81" s="332"/>
      <c r="AC81" s="332"/>
      <c r="AD81" s="286" t="str">
        <f t="shared" si="24"/>
        <v>Поставка продукции химической</v>
      </c>
      <c r="AE81" s="332"/>
      <c r="AF81" s="282">
        <v>166</v>
      </c>
      <c r="AG81" s="332" t="s">
        <v>101</v>
      </c>
      <c r="AH81" s="332"/>
      <c r="AI81" s="332">
        <v>93000000000</v>
      </c>
      <c r="AJ81" s="332" t="s">
        <v>184</v>
      </c>
      <c r="AK81" s="340">
        <f t="shared" si="27"/>
        <v>46331</v>
      </c>
      <c r="AL81" s="340">
        <v>46397</v>
      </c>
      <c r="AM81" s="340">
        <f t="shared" si="28"/>
        <v>46427</v>
      </c>
      <c r="AN81" s="336">
        <v>2027</v>
      </c>
      <c r="AO81" s="332"/>
      <c r="AP81" s="332"/>
      <c r="AQ81" s="332"/>
      <c r="AR81" s="332"/>
      <c r="AS81" s="332"/>
      <c r="AT81" s="332"/>
      <c r="AU81" s="332"/>
      <c r="AV81" s="332"/>
      <c r="AW81" s="332"/>
      <c r="AX81" s="332"/>
      <c r="AY81" s="332"/>
      <c r="AZ81" s="332"/>
      <c r="BA81" s="646">
        <v>444</v>
      </c>
    </row>
    <row r="82" spans="1:53" s="389" customFormat="1" ht="47.25" x14ac:dyDescent="0.25">
      <c r="A82" s="286" t="s">
        <v>216</v>
      </c>
      <c r="B82" s="24" t="s">
        <v>340</v>
      </c>
      <c r="C82" s="287" t="s">
        <v>57</v>
      </c>
      <c r="D82" s="328" t="s">
        <v>178</v>
      </c>
      <c r="E82" s="286" t="s">
        <v>59</v>
      </c>
      <c r="F82" s="277">
        <v>1</v>
      </c>
      <c r="G82" s="287" t="s">
        <v>341</v>
      </c>
      <c r="H82" s="17" t="s">
        <v>342</v>
      </c>
      <c r="I82" s="17" t="s">
        <v>343</v>
      </c>
      <c r="J82" s="286">
        <v>2</v>
      </c>
      <c r="K82" s="277"/>
      <c r="L82" s="20" t="s">
        <v>63</v>
      </c>
      <c r="M82" s="287"/>
      <c r="N82" s="287" t="s">
        <v>64</v>
      </c>
      <c r="O82" s="373">
        <f t="shared" si="25"/>
        <v>181.22689212995408</v>
      </c>
      <c r="P82" s="323">
        <v>221.09680839854397</v>
      </c>
      <c r="Q82" s="388"/>
      <c r="R82" s="323">
        <f t="shared" si="23"/>
        <v>221.09680839854397</v>
      </c>
      <c r="S82" s="388"/>
      <c r="T82" s="388"/>
      <c r="U82" s="287" t="s">
        <v>95</v>
      </c>
      <c r="V82" s="20" t="s">
        <v>57</v>
      </c>
      <c r="W82" s="287" t="s">
        <v>183</v>
      </c>
      <c r="X82" s="85">
        <v>46266</v>
      </c>
      <c r="Y82" s="340">
        <f t="shared" si="26"/>
        <v>46311</v>
      </c>
      <c r="Z82" s="332"/>
      <c r="AA82" s="332"/>
      <c r="AB82" s="332"/>
      <c r="AC82" s="332"/>
      <c r="AD82" s="286" t="str">
        <f t="shared" si="24"/>
        <v>Поставка цветного металлопроката</v>
      </c>
      <c r="AE82" s="332"/>
      <c r="AF82" s="21">
        <v>876</v>
      </c>
      <c r="AG82" s="287" t="s">
        <v>145</v>
      </c>
      <c r="AH82" s="332">
        <v>21</v>
      </c>
      <c r="AI82" s="332">
        <v>93000000000</v>
      </c>
      <c r="AJ82" s="332" t="s">
        <v>184</v>
      </c>
      <c r="AK82" s="340">
        <f t="shared" si="27"/>
        <v>46331</v>
      </c>
      <c r="AL82" s="340">
        <v>46397</v>
      </c>
      <c r="AM82" s="340">
        <f t="shared" si="28"/>
        <v>46427</v>
      </c>
      <c r="AN82" s="336">
        <v>2027</v>
      </c>
      <c r="AO82" s="332"/>
      <c r="AP82" s="332"/>
      <c r="AQ82" s="332"/>
      <c r="AR82" s="332"/>
      <c r="AS82" s="332"/>
      <c r="AT82" s="332"/>
      <c r="AU82" s="332"/>
      <c r="AV82" s="332"/>
      <c r="AW82" s="332"/>
      <c r="AX82" s="332"/>
      <c r="AY82" s="332"/>
      <c r="AZ82" s="332"/>
      <c r="BA82" s="646">
        <v>445</v>
      </c>
    </row>
    <row r="83" spans="1:53" s="389" customFormat="1" ht="47.25" x14ac:dyDescent="0.25">
      <c r="A83" s="286" t="s">
        <v>216</v>
      </c>
      <c r="B83" s="24" t="s">
        <v>344</v>
      </c>
      <c r="C83" s="287" t="s">
        <v>57</v>
      </c>
      <c r="D83" s="328" t="s">
        <v>178</v>
      </c>
      <c r="E83" s="286" t="s">
        <v>59</v>
      </c>
      <c r="F83" s="277">
        <v>1</v>
      </c>
      <c r="G83" s="287" t="s">
        <v>345</v>
      </c>
      <c r="H83" s="17" t="s">
        <v>168</v>
      </c>
      <c r="I83" s="17" t="s">
        <v>219</v>
      </c>
      <c r="J83" s="286">
        <v>2</v>
      </c>
      <c r="K83" s="277"/>
      <c r="L83" s="20" t="s">
        <v>63</v>
      </c>
      <c r="M83" s="287"/>
      <c r="N83" s="287" t="s">
        <v>64</v>
      </c>
      <c r="O83" s="373">
        <f t="shared" si="25"/>
        <v>127.99957426081967</v>
      </c>
      <c r="P83" s="323">
        <v>156.15948059819999</v>
      </c>
      <c r="Q83" s="388"/>
      <c r="R83" s="323">
        <f t="shared" si="23"/>
        <v>156.15948059819999</v>
      </c>
      <c r="S83" s="388"/>
      <c r="T83" s="388"/>
      <c r="U83" s="287" t="s">
        <v>95</v>
      </c>
      <c r="V83" s="20" t="s">
        <v>57</v>
      </c>
      <c r="W83" s="287" t="s">
        <v>183</v>
      </c>
      <c r="X83" s="85">
        <v>46266</v>
      </c>
      <c r="Y83" s="340">
        <f t="shared" si="26"/>
        <v>46311</v>
      </c>
      <c r="Z83" s="332"/>
      <c r="AA83" s="332"/>
      <c r="AB83" s="332"/>
      <c r="AC83" s="332"/>
      <c r="AD83" s="286" t="str">
        <f t="shared" si="24"/>
        <v>Поставка изоляторов опорных фарфоровых до 20 кВ</v>
      </c>
      <c r="AE83" s="332"/>
      <c r="AF83" s="21">
        <v>876</v>
      </c>
      <c r="AG83" s="287" t="s">
        <v>145</v>
      </c>
      <c r="AH83" s="332">
        <v>48</v>
      </c>
      <c r="AI83" s="332">
        <v>93000000000</v>
      </c>
      <c r="AJ83" s="332" t="s">
        <v>184</v>
      </c>
      <c r="AK83" s="340">
        <f t="shared" si="27"/>
        <v>46331</v>
      </c>
      <c r="AL83" s="340">
        <v>46397</v>
      </c>
      <c r="AM83" s="340">
        <f t="shared" si="28"/>
        <v>46427</v>
      </c>
      <c r="AN83" s="336">
        <v>2027</v>
      </c>
      <c r="AO83" s="332"/>
      <c r="AP83" s="332"/>
      <c r="AQ83" s="332"/>
      <c r="AR83" s="332"/>
      <c r="AS83" s="332"/>
      <c r="AT83" s="332"/>
      <c r="AU83" s="332"/>
      <c r="AV83" s="332"/>
      <c r="AW83" s="332"/>
      <c r="AX83" s="332"/>
      <c r="AY83" s="332"/>
      <c r="AZ83" s="332"/>
      <c r="BA83" s="646">
        <v>446</v>
      </c>
    </row>
    <row r="84" spans="1:53" s="389" customFormat="1" ht="47.25" x14ac:dyDescent="0.25">
      <c r="A84" s="334" t="s">
        <v>216</v>
      </c>
      <c r="B84" s="24" t="s">
        <v>346</v>
      </c>
      <c r="C84" s="287" t="s">
        <v>57</v>
      </c>
      <c r="D84" s="328" t="s">
        <v>178</v>
      </c>
      <c r="E84" s="286" t="s">
        <v>59</v>
      </c>
      <c r="F84" s="277">
        <v>1</v>
      </c>
      <c r="G84" s="287" t="s">
        <v>347</v>
      </c>
      <c r="H84" s="17" t="s">
        <v>93</v>
      </c>
      <c r="I84" s="17" t="s">
        <v>94</v>
      </c>
      <c r="J84" s="286">
        <v>2</v>
      </c>
      <c r="K84" s="277"/>
      <c r="L84" s="20" t="s">
        <v>63</v>
      </c>
      <c r="M84" s="287"/>
      <c r="N84" s="287" t="s">
        <v>64</v>
      </c>
      <c r="O84" s="373">
        <f t="shared" si="25"/>
        <v>364.34964590163935</v>
      </c>
      <c r="P84" s="323">
        <v>444.50656800000002</v>
      </c>
      <c r="Q84" s="388"/>
      <c r="R84" s="323">
        <f t="shared" si="23"/>
        <v>444.50656800000002</v>
      </c>
      <c r="S84" s="388"/>
      <c r="T84" s="388"/>
      <c r="U84" s="287" t="s">
        <v>95</v>
      </c>
      <c r="V84" s="20" t="s">
        <v>57</v>
      </c>
      <c r="W84" s="287" t="s">
        <v>183</v>
      </c>
      <c r="X84" s="85">
        <v>46266</v>
      </c>
      <c r="Y84" s="340">
        <f t="shared" si="26"/>
        <v>46311</v>
      </c>
      <c r="Z84" s="332"/>
      <c r="AA84" s="332"/>
      <c r="AB84" s="332"/>
      <c r="AC84" s="332"/>
      <c r="AD84" s="286" t="str">
        <f t="shared" si="24"/>
        <v>Поставка силового кабеля до 1 кВ</v>
      </c>
      <c r="AE84" s="332"/>
      <c r="AF84" s="341" t="s">
        <v>96</v>
      </c>
      <c r="AG84" s="332" t="s">
        <v>97</v>
      </c>
      <c r="AH84" s="332">
        <v>98</v>
      </c>
      <c r="AI84" s="332">
        <v>93000000000</v>
      </c>
      <c r="AJ84" s="332" t="s">
        <v>184</v>
      </c>
      <c r="AK84" s="340">
        <f t="shared" si="27"/>
        <v>46331</v>
      </c>
      <c r="AL84" s="340">
        <v>46397</v>
      </c>
      <c r="AM84" s="340">
        <f t="shared" si="28"/>
        <v>46427</v>
      </c>
      <c r="AN84" s="336">
        <v>2027</v>
      </c>
      <c r="AO84" s="332"/>
      <c r="AP84" s="332"/>
      <c r="AQ84" s="332"/>
      <c r="AR84" s="332"/>
      <c r="AS84" s="332"/>
      <c r="AT84" s="332"/>
      <c r="AU84" s="332"/>
      <c r="AV84" s="332"/>
      <c r="AW84" s="332"/>
      <c r="AX84" s="332"/>
      <c r="AY84" s="332"/>
      <c r="AZ84" s="332"/>
      <c r="BA84" s="646">
        <v>447</v>
      </c>
    </row>
    <row r="85" spans="1:53" s="389" customFormat="1" ht="47.25" x14ac:dyDescent="0.25">
      <c r="A85" s="334" t="s">
        <v>216</v>
      </c>
      <c r="B85" s="24" t="s">
        <v>348</v>
      </c>
      <c r="C85" s="287" t="s">
        <v>57</v>
      </c>
      <c r="D85" s="328" t="s">
        <v>178</v>
      </c>
      <c r="E85" s="286" t="s">
        <v>59</v>
      </c>
      <c r="F85" s="277">
        <v>1</v>
      </c>
      <c r="G85" s="287" t="s">
        <v>349</v>
      </c>
      <c r="H85" s="17" t="s">
        <v>350</v>
      </c>
      <c r="I85" s="17" t="s">
        <v>350</v>
      </c>
      <c r="J85" s="286">
        <v>2</v>
      </c>
      <c r="K85" s="277"/>
      <c r="L85" s="20" t="s">
        <v>63</v>
      </c>
      <c r="M85" s="287"/>
      <c r="N85" s="287" t="s">
        <v>64</v>
      </c>
      <c r="O85" s="373">
        <f t="shared" si="25"/>
        <v>143.95454754098361</v>
      </c>
      <c r="P85" s="323">
        <v>175.624548</v>
      </c>
      <c r="Q85" s="388"/>
      <c r="R85" s="323">
        <f t="shared" si="23"/>
        <v>175.624548</v>
      </c>
      <c r="S85" s="388"/>
      <c r="T85" s="388"/>
      <c r="U85" s="287" t="s">
        <v>95</v>
      </c>
      <c r="V85" s="20" t="s">
        <v>57</v>
      </c>
      <c r="W85" s="287" t="s">
        <v>183</v>
      </c>
      <c r="X85" s="85">
        <v>46266</v>
      </c>
      <c r="Y85" s="340">
        <f t="shared" si="26"/>
        <v>46311</v>
      </c>
      <c r="Z85" s="332"/>
      <c r="AA85" s="332"/>
      <c r="AB85" s="332"/>
      <c r="AC85" s="332"/>
      <c r="AD85" s="286" t="str">
        <f t="shared" si="24"/>
        <v>Поставка инертных материалов</v>
      </c>
      <c r="AE85" s="332"/>
      <c r="AF85" s="21">
        <v>876</v>
      </c>
      <c r="AG85" s="287" t="s">
        <v>145</v>
      </c>
      <c r="AH85" s="332">
        <v>25</v>
      </c>
      <c r="AI85" s="332">
        <v>93000000000</v>
      </c>
      <c r="AJ85" s="332" t="s">
        <v>184</v>
      </c>
      <c r="AK85" s="340">
        <f t="shared" si="27"/>
        <v>46331</v>
      </c>
      <c r="AL85" s="340">
        <v>46397</v>
      </c>
      <c r="AM85" s="340">
        <f t="shared" si="28"/>
        <v>46427</v>
      </c>
      <c r="AN85" s="336">
        <v>2027</v>
      </c>
      <c r="AO85" s="332"/>
      <c r="AP85" s="332"/>
      <c r="AQ85" s="332"/>
      <c r="AR85" s="332"/>
      <c r="AS85" s="332"/>
      <c r="AT85" s="332"/>
      <c r="AU85" s="332"/>
      <c r="AV85" s="332"/>
      <c r="AW85" s="332"/>
      <c r="AX85" s="332"/>
      <c r="AY85" s="332"/>
      <c r="AZ85" s="332"/>
      <c r="BA85" s="646">
        <v>448</v>
      </c>
    </row>
    <row r="86" spans="1:53" s="389" customFormat="1" ht="47.25" x14ac:dyDescent="0.25">
      <c r="A86" s="286" t="s">
        <v>216</v>
      </c>
      <c r="B86" s="24" t="s">
        <v>351</v>
      </c>
      <c r="C86" s="287" t="s">
        <v>57</v>
      </c>
      <c r="D86" s="328" t="s">
        <v>178</v>
      </c>
      <c r="E86" s="286" t="s">
        <v>59</v>
      </c>
      <c r="F86" s="277">
        <v>1</v>
      </c>
      <c r="G86" s="287" t="s">
        <v>352</v>
      </c>
      <c r="H86" s="17" t="s">
        <v>353</v>
      </c>
      <c r="I86" s="17" t="s">
        <v>354</v>
      </c>
      <c r="J86" s="286">
        <v>2</v>
      </c>
      <c r="K86" s="277"/>
      <c r="L86" s="20" t="s">
        <v>63</v>
      </c>
      <c r="M86" s="287"/>
      <c r="N86" s="287" t="s">
        <v>64</v>
      </c>
      <c r="O86" s="373">
        <f t="shared" si="25"/>
        <v>176.33703041187542</v>
      </c>
      <c r="P86" s="323">
        <v>215.13117710248801</v>
      </c>
      <c r="Q86" s="388"/>
      <c r="R86" s="323">
        <f t="shared" si="23"/>
        <v>215.13117710248801</v>
      </c>
      <c r="S86" s="388"/>
      <c r="T86" s="388"/>
      <c r="U86" s="287" t="s">
        <v>95</v>
      </c>
      <c r="V86" s="20" t="s">
        <v>57</v>
      </c>
      <c r="W86" s="287" t="s">
        <v>183</v>
      </c>
      <c r="X86" s="85">
        <v>46266</v>
      </c>
      <c r="Y86" s="340">
        <f t="shared" si="26"/>
        <v>46311</v>
      </c>
      <c r="Z86" s="332"/>
      <c r="AA86" s="332"/>
      <c r="AB86" s="332"/>
      <c r="AC86" s="332"/>
      <c r="AD86" s="286" t="str">
        <f t="shared" si="24"/>
        <v>Поставка бетона</v>
      </c>
      <c r="AE86" s="332"/>
      <c r="AF86" s="21">
        <v>876</v>
      </c>
      <c r="AG86" s="287" t="s">
        <v>145</v>
      </c>
      <c r="AH86" s="332">
        <v>29</v>
      </c>
      <c r="AI86" s="332">
        <v>93000000000</v>
      </c>
      <c r="AJ86" s="332" t="s">
        <v>184</v>
      </c>
      <c r="AK86" s="340">
        <f t="shared" si="27"/>
        <v>46331</v>
      </c>
      <c r="AL86" s="340">
        <v>46397</v>
      </c>
      <c r="AM86" s="340">
        <f t="shared" si="28"/>
        <v>46427</v>
      </c>
      <c r="AN86" s="336">
        <v>2027</v>
      </c>
      <c r="AO86" s="332"/>
      <c r="AP86" s="332"/>
      <c r="AQ86" s="332"/>
      <c r="AR86" s="332"/>
      <c r="AS86" s="332"/>
      <c r="AT86" s="332"/>
      <c r="AU86" s="332"/>
      <c r="AV86" s="332"/>
      <c r="AW86" s="332"/>
      <c r="AX86" s="332"/>
      <c r="AY86" s="332"/>
      <c r="AZ86" s="332"/>
      <c r="BA86" s="646">
        <v>449</v>
      </c>
    </row>
    <row r="87" spans="1:53" s="389" customFormat="1" ht="47.25" x14ac:dyDescent="0.25">
      <c r="A87" s="286" t="s">
        <v>216</v>
      </c>
      <c r="B87" s="24" t="s">
        <v>355</v>
      </c>
      <c r="C87" s="287" t="s">
        <v>57</v>
      </c>
      <c r="D87" s="328" t="s">
        <v>178</v>
      </c>
      <c r="E87" s="286" t="s">
        <v>59</v>
      </c>
      <c r="F87" s="277">
        <v>1</v>
      </c>
      <c r="G87" s="287" t="s">
        <v>356</v>
      </c>
      <c r="H87" s="17" t="s">
        <v>240</v>
      </c>
      <c r="I87" s="17" t="s">
        <v>241</v>
      </c>
      <c r="J87" s="286">
        <v>1</v>
      </c>
      <c r="K87" s="277"/>
      <c r="L87" s="20" t="s">
        <v>63</v>
      </c>
      <c r="M87" s="287"/>
      <c r="N87" s="287" t="s">
        <v>64</v>
      </c>
      <c r="O87" s="373">
        <f t="shared" si="25"/>
        <v>1279.1158032786886</v>
      </c>
      <c r="P87" s="323">
        <v>1560.5212800000002</v>
      </c>
      <c r="Q87" s="388"/>
      <c r="R87" s="323">
        <f t="shared" si="23"/>
        <v>1560.5212800000002</v>
      </c>
      <c r="S87" s="388"/>
      <c r="T87" s="388"/>
      <c r="U87" s="287" t="s">
        <v>1070</v>
      </c>
      <c r="V87" s="20" t="s">
        <v>65</v>
      </c>
      <c r="W87" s="287" t="s">
        <v>183</v>
      </c>
      <c r="X87" s="85">
        <v>46266</v>
      </c>
      <c r="Y87" s="340">
        <f t="shared" si="26"/>
        <v>46311</v>
      </c>
      <c r="Z87" s="332"/>
      <c r="AA87" s="332"/>
      <c r="AB87" s="332"/>
      <c r="AC87" s="332"/>
      <c r="AD87" s="286" t="str">
        <f t="shared" si="24"/>
        <v>Поставка запасных частей к бурильно-крановым машинам (БКМ)</v>
      </c>
      <c r="AE87" s="332"/>
      <c r="AF87" s="21">
        <v>876</v>
      </c>
      <c r="AG87" s="287" t="s">
        <v>145</v>
      </c>
      <c r="AH87" s="332">
        <v>30</v>
      </c>
      <c r="AI87" s="332">
        <v>93000000000</v>
      </c>
      <c r="AJ87" s="332" t="s">
        <v>184</v>
      </c>
      <c r="AK87" s="340">
        <f t="shared" si="27"/>
        <v>46331</v>
      </c>
      <c r="AL87" s="340">
        <v>46397</v>
      </c>
      <c r="AM87" s="340">
        <f t="shared" si="28"/>
        <v>46427</v>
      </c>
      <c r="AN87" s="336">
        <v>2027</v>
      </c>
      <c r="AO87" s="332"/>
      <c r="AP87" s="332"/>
      <c r="AQ87" s="332"/>
      <c r="AR87" s="332"/>
      <c r="AS87" s="332"/>
      <c r="AT87" s="332"/>
      <c r="AU87" s="332"/>
      <c r="AV87" s="332"/>
      <c r="AW87" s="332"/>
      <c r="AX87" s="332"/>
      <c r="AY87" s="332"/>
      <c r="AZ87" s="332"/>
      <c r="BA87" s="646">
        <v>450</v>
      </c>
    </row>
    <row r="88" spans="1:53" s="389" customFormat="1" ht="47.25" x14ac:dyDescent="0.25">
      <c r="A88" s="286" t="s">
        <v>216</v>
      </c>
      <c r="B88" s="24" t="s">
        <v>357</v>
      </c>
      <c r="C88" s="287" t="s">
        <v>57</v>
      </c>
      <c r="D88" s="328" t="s">
        <v>178</v>
      </c>
      <c r="E88" s="286" t="s">
        <v>59</v>
      </c>
      <c r="F88" s="277">
        <v>1</v>
      </c>
      <c r="G88" s="287" t="s">
        <v>358</v>
      </c>
      <c r="H88" s="17" t="s">
        <v>168</v>
      </c>
      <c r="I88" s="17" t="s">
        <v>219</v>
      </c>
      <c r="J88" s="286">
        <v>2</v>
      </c>
      <c r="K88" s="277"/>
      <c r="L88" s="20" t="s">
        <v>63</v>
      </c>
      <c r="M88" s="287"/>
      <c r="N88" s="287" t="s">
        <v>64</v>
      </c>
      <c r="O88" s="373">
        <f t="shared" si="25"/>
        <v>2831.9156308601314</v>
      </c>
      <c r="P88" s="323">
        <v>3454.9370696493602</v>
      </c>
      <c r="Q88" s="388"/>
      <c r="R88" s="323">
        <f t="shared" si="23"/>
        <v>3454.9370696493602</v>
      </c>
      <c r="S88" s="388"/>
      <c r="T88" s="388"/>
      <c r="U88" s="287" t="s">
        <v>95</v>
      </c>
      <c r="V88" s="20" t="s">
        <v>65</v>
      </c>
      <c r="W88" s="287" t="s">
        <v>183</v>
      </c>
      <c r="X88" s="85">
        <v>46266</v>
      </c>
      <c r="Y88" s="340">
        <f t="shared" si="26"/>
        <v>46311</v>
      </c>
      <c r="Z88" s="332"/>
      <c r="AA88" s="332"/>
      <c r="AB88" s="332"/>
      <c r="AC88" s="332"/>
      <c r="AD88" s="286" t="str">
        <f t="shared" si="24"/>
        <v>Поставка изоляторов линейных стеклянных (штыревых)</v>
      </c>
      <c r="AE88" s="332"/>
      <c r="AF88" s="20">
        <v>796</v>
      </c>
      <c r="AG88" s="332" t="s">
        <v>106</v>
      </c>
      <c r="AH88" s="332">
        <v>50</v>
      </c>
      <c r="AI88" s="332">
        <v>93000000000</v>
      </c>
      <c r="AJ88" s="332" t="s">
        <v>184</v>
      </c>
      <c r="AK88" s="340">
        <f t="shared" si="27"/>
        <v>46331</v>
      </c>
      <c r="AL88" s="340">
        <v>46397</v>
      </c>
      <c r="AM88" s="340">
        <f t="shared" si="28"/>
        <v>46427</v>
      </c>
      <c r="AN88" s="336">
        <v>2027</v>
      </c>
      <c r="AO88" s="332"/>
      <c r="AP88" s="332"/>
      <c r="AQ88" s="332"/>
      <c r="AR88" s="332"/>
      <c r="AS88" s="332"/>
      <c r="AT88" s="332"/>
      <c r="AU88" s="332"/>
      <c r="AV88" s="332"/>
      <c r="AW88" s="332"/>
      <c r="AX88" s="332"/>
      <c r="AY88" s="332"/>
      <c r="AZ88" s="332"/>
      <c r="BA88" s="646">
        <v>451</v>
      </c>
    </row>
    <row r="89" spans="1:53" s="389" customFormat="1" ht="47.25" x14ac:dyDescent="0.25">
      <c r="A89" s="286" t="s">
        <v>216</v>
      </c>
      <c r="B89" s="24" t="s">
        <v>359</v>
      </c>
      <c r="C89" s="287" t="s">
        <v>57</v>
      </c>
      <c r="D89" s="328" t="s">
        <v>178</v>
      </c>
      <c r="E89" s="286" t="s">
        <v>59</v>
      </c>
      <c r="F89" s="277">
        <v>1</v>
      </c>
      <c r="G89" s="287" t="s">
        <v>360</v>
      </c>
      <c r="H89" s="17" t="s">
        <v>240</v>
      </c>
      <c r="I89" s="17" t="s">
        <v>241</v>
      </c>
      <c r="J89" s="286">
        <v>1</v>
      </c>
      <c r="K89" s="277"/>
      <c r="L89" s="20" t="s">
        <v>63</v>
      </c>
      <c r="M89" s="287"/>
      <c r="N89" s="287" t="s">
        <v>64</v>
      </c>
      <c r="O89" s="373">
        <f t="shared" si="25"/>
        <v>920.97619672131145</v>
      </c>
      <c r="P89" s="323">
        <v>1123.59096</v>
      </c>
      <c r="Q89" s="388"/>
      <c r="R89" s="323">
        <f t="shared" si="23"/>
        <v>1123.59096</v>
      </c>
      <c r="S89" s="388"/>
      <c r="T89" s="388"/>
      <c r="U89" s="287" t="s">
        <v>1070</v>
      </c>
      <c r="V89" s="20" t="s">
        <v>65</v>
      </c>
      <c r="W89" s="287" t="s">
        <v>183</v>
      </c>
      <c r="X89" s="85">
        <v>46266</v>
      </c>
      <c r="Y89" s="340">
        <f t="shared" si="26"/>
        <v>46311</v>
      </c>
      <c r="Z89" s="332"/>
      <c r="AA89" s="332"/>
      <c r="AB89" s="332"/>
      <c r="AC89" s="332"/>
      <c r="AD89" s="286" t="str">
        <f t="shared" si="24"/>
        <v>Поставка запасных частей к двигателям ММЗ и тракторам МТЗ</v>
      </c>
      <c r="AE89" s="332"/>
      <c r="AF89" s="21">
        <v>876</v>
      </c>
      <c r="AG89" s="287" t="s">
        <v>145</v>
      </c>
      <c r="AH89" s="332">
        <v>61</v>
      </c>
      <c r="AI89" s="332">
        <v>93000000000</v>
      </c>
      <c r="AJ89" s="332" t="s">
        <v>184</v>
      </c>
      <c r="AK89" s="340">
        <f t="shared" si="27"/>
        <v>46331</v>
      </c>
      <c r="AL89" s="340">
        <v>46397</v>
      </c>
      <c r="AM89" s="340">
        <f t="shared" si="28"/>
        <v>46427</v>
      </c>
      <c r="AN89" s="336">
        <v>2027</v>
      </c>
      <c r="AO89" s="332"/>
      <c r="AP89" s="332"/>
      <c r="AQ89" s="332"/>
      <c r="AR89" s="332"/>
      <c r="AS89" s="332"/>
      <c r="AT89" s="332"/>
      <c r="AU89" s="332"/>
      <c r="AV89" s="332"/>
      <c r="AW89" s="332"/>
      <c r="AX89" s="332"/>
      <c r="AY89" s="332"/>
      <c r="AZ89" s="332"/>
      <c r="BA89" s="646">
        <v>452</v>
      </c>
    </row>
    <row r="90" spans="1:53" s="389" customFormat="1" ht="47.25" x14ac:dyDescent="0.25">
      <c r="A90" s="286" t="s">
        <v>216</v>
      </c>
      <c r="B90" s="24" t="s">
        <v>361</v>
      </c>
      <c r="C90" s="287" t="s">
        <v>57</v>
      </c>
      <c r="D90" s="328" t="s">
        <v>178</v>
      </c>
      <c r="E90" s="286" t="s">
        <v>59</v>
      </c>
      <c r="F90" s="277">
        <v>1</v>
      </c>
      <c r="G90" s="287" t="s">
        <v>362</v>
      </c>
      <c r="H90" s="17" t="s">
        <v>363</v>
      </c>
      <c r="I90" s="17" t="s">
        <v>364</v>
      </c>
      <c r="J90" s="286">
        <v>2</v>
      </c>
      <c r="K90" s="277"/>
      <c r="L90" s="20" t="s">
        <v>63</v>
      </c>
      <c r="M90" s="287"/>
      <c r="N90" s="287" t="s">
        <v>64</v>
      </c>
      <c r="O90" s="373">
        <f t="shared" si="25"/>
        <v>287.96355124579668</v>
      </c>
      <c r="P90" s="323">
        <v>351.31553251987197</v>
      </c>
      <c r="Q90" s="388"/>
      <c r="R90" s="323">
        <f t="shared" si="23"/>
        <v>351.31553251987197</v>
      </c>
      <c r="S90" s="388"/>
      <c r="T90" s="388"/>
      <c r="U90" s="287" t="s">
        <v>95</v>
      </c>
      <c r="V90" s="20" t="s">
        <v>57</v>
      </c>
      <c r="W90" s="287" t="s">
        <v>183</v>
      </c>
      <c r="X90" s="85">
        <v>46266</v>
      </c>
      <c r="Y90" s="340">
        <f t="shared" si="26"/>
        <v>46311</v>
      </c>
      <c r="Z90" s="332"/>
      <c r="AA90" s="332"/>
      <c r="AB90" s="332"/>
      <c r="AC90" s="332"/>
      <c r="AD90" s="286" t="str">
        <f t="shared" si="24"/>
        <v>Поставка систем бесперебойного питания</v>
      </c>
      <c r="AE90" s="332"/>
      <c r="AF90" s="287">
        <v>796</v>
      </c>
      <c r="AG90" s="332" t="s">
        <v>106</v>
      </c>
      <c r="AH90" s="332">
        <v>62</v>
      </c>
      <c r="AI90" s="332">
        <v>93000000000</v>
      </c>
      <c r="AJ90" s="332" t="s">
        <v>184</v>
      </c>
      <c r="AK90" s="340">
        <f t="shared" si="27"/>
        <v>46331</v>
      </c>
      <c r="AL90" s="340">
        <v>46397</v>
      </c>
      <c r="AM90" s="340">
        <f t="shared" si="28"/>
        <v>46427</v>
      </c>
      <c r="AN90" s="336">
        <v>2027</v>
      </c>
      <c r="AO90" s="332"/>
      <c r="AP90" s="332"/>
      <c r="AQ90" s="332"/>
      <c r="AR90" s="332"/>
      <c r="AS90" s="332"/>
      <c r="AT90" s="332"/>
      <c r="AU90" s="332"/>
      <c r="AV90" s="332"/>
      <c r="AW90" s="332"/>
      <c r="AX90" s="332"/>
      <c r="AY90" s="332"/>
      <c r="AZ90" s="332"/>
      <c r="BA90" s="646">
        <v>453</v>
      </c>
    </row>
    <row r="91" spans="1:53" s="389" customFormat="1" ht="47.25" x14ac:dyDescent="0.25">
      <c r="A91" s="286" t="s">
        <v>216</v>
      </c>
      <c r="B91" s="24" t="s">
        <v>365</v>
      </c>
      <c r="C91" s="287" t="s">
        <v>57</v>
      </c>
      <c r="D91" s="328" t="s">
        <v>178</v>
      </c>
      <c r="E91" s="286" t="s">
        <v>59</v>
      </c>
      <c r="F91" s="277">
        <v>1</v>
      </c>
      <c r="G91" s="287" t="s">
        <v>366</v>
      </c>
      <c r="H91" s="17" t="s">
        <v>256</v>
      </c>
      <c r="I91" s="17" t="s">
        <v>367</v>
      </c>
      <c r="J91" s="286">
        <v>2</v>
      </c>
      <c r="K91" s="277"/>
      <c r="L91" s="20" t="s">
        <v>63</v>
      </c>
      <c r="M91" s="287"/>
      <c r="N91" s="287" t="s">
        <v>64</v>
      </c>
      <c r="O91" s="373">
        <f t="shared" si="25"/>
        <v>471.23325044462956</v>
      </c>
      <c r="P91" s="323">
        <v>574.90456554244804</v>
      </c>
      <c r="Q91" s="388"/>
      <c r="R91" s="323">
        <f t="shared" si="23"/>
        <v>574.90456554244804</v>
      </c>
      <c r="S91" s="388"/>
      <c r="T91" s="388"/>
      <c r="U91" s="287" t="s">
        <v>95</v>
      </c>
      <c r="V91" s="20" t="s">
        <v>57</v>
      </c>
      <c r="W91" s="287" t="s">
        <v>183</v>
      </c>
      <c r="X91" s="85">
        <v>46266</v>
      </c>
      <c r="Y91" s="340">
        <f t="shared" si="26"/>
        <v>46311</v>
      </c>
      <c r="Z91" s="332"/>
      <c r="AA91" s="332"/>
      <c r="AB91" s="332"/>
      <c r="AC91" s="332"/>
      <c r="AD91" s="286" t="str">
        <f t="shared" si="24"/>
        <v>Поставка оборудования телемеханики</v>
      </c>
      <c r="AE91" s="332"/>
      <c r="AF91" s="21">
        <v>876</v>
      </c>
      <c r="AG91" s="287" t="s">
        <v>145</v>
      </c>
      <c r="AH91" s="332">
        <v>112</v>
      </c>
      <c r="AI91" s="332">
        <v>93000000000</v>
      </c>
      <c r="AJ91" s="332" t="s">
        <v>184</v>
      </c>
      <c r="AK91" s="340">
        <f t="shared" si="27"/>
        <v>46331</v>
      </c>
      <c r="AL91" s="340">
        <v>46397</v>
      </c>
      <c r="AM91" s="340">
        <f t="shared" si="28"/>
        <v>46427</v>
      </c>
      <c r="AN91" s="336">
        <v>2027</v>
      </c>
      <c r="AO91" s="332"/>
      <c r="AP91" s="332"/>
      <c r="AQ91" s="332"/>
      <c r="AR91" s="332"/>
      <c r="AS91" s="332"/>
      <c r="AT91" s="332"/>
      <c r="AU91" s="332"/>
      <c r="AV91" s="332"/>
      <c r="AW91" s="332"/>
      <c r="AX91" s="332"/>
      <c r="AY91" s="332"/>
      <c r="AZ91" s="332"/>
      <c r="BA91" s="646">
        <v>454</v>
      </c>
    </row>
    <row r="92" spans="1:53" s="389" customFormat="1" ht="47.25" x14ac:dyDescent="0.25">
      <c r="A92" s="286" t="s">
        <v>216</v>
      </c>
      <c r="B92" s="24" t="s">
        <v>368</v>
      </c>
      <c r="C92" s="287" t="s">
        <v>57</v>
      </c>
      <c r="D92" s="328" t="s">
        <v>178</v>
      </c>
      <c r="E92" s="286" t="s">
        <v>59</v>
      </c>
      <c r="F92" s="277">
        <v>1</v>
      </c>
      <c r="G92" s="287" t="s">
        <v>369</v>
      </c>
      <c r="H92" s="17" t="s">
        <v>370</v>
      </c>
      <c r="I92" s="17" t="s">
        <v>370</v>
      </c>
      <c r="J92" s="286">
        <v>2</v>
      </c>
      <c r="K92" s="277"/>
      <c r="L92" s="20" t="s">
        <v>63</v>
      </c>
      <c r="M92" s="287"/>
      <c r="N92" s="287" t="s">
        <v>64</v>
      </c>
      <c r="O92" s="373">
        <f t="shared" si="25"/>
        <v>412.86256704273438</v>
      </c>
      <c r="P92" s="323">
        <v>503.69233179213592</v>
      </c>
      <c r="Q92" s="388"/>
      <c r="R92" s="323">
        <f t="shared" si="23"/>
        <v>503.69233179213592</v>
      </c>
      <c r="S92" s="388"/>
      <c r="T92" s="388"/>
      <c r="U92" s="287" t="s">
        <v>95</v>
      </c>
      <c r="V92" s="20" t="s">
        <v>57</v>
      </c>
      <c r="W92" s="287" t="s">
        <v>183</v>
      </c>
      <c r="X92" s="85">
        <v>46266</v>
      </c>
      <c r="Y92" s="340">
        <f t="shared" si="26"/>
        <v>46311</v>
      </c>
      <c r="Z92" s="332"/>
      <c r="AA92" s="332"/>
      <c r="AB92" s="332"/>
      <c r="AC92" s="332"/>
      <c r="AD92" s="286" t="str">
        <f t="shared" si="24"/>
        <v>Поставка активного сетевого оборудования</v>
      </c>
      <c r="AE92" s="332"/>
      <c r="AF92" s="21">
        <v>876</v>
      </c>
      <c r="AG92" s="287" t="s">
        <v>145</v>
      </c>
      <c r="AH92" s="332">
        <v>12</v>
      </c>
      <c r="AI92" s="332">
        <v>93000000000</v>
      </c>
      <c r="AJ92" s="332" t="s">
        <v>184</v>
      </c>
      <c r="AK92" s="340">
        <f t="shared" si="27"/>
        <v>46331</v>
      </c>
      <c r="AL92" s="340">
        <v>46397</v>
      </c>
      <c r="AM92" s="340">
        <f t="shared" si="28"/>
        <v>46427</v>
      </c>
      <c r="AN92" s="336">
        <v>2027</v>
      </c>
      <c r="AO92" s="332"/>
      <c r="AP92" s="332"/>
      <c r="AQ92" s="332"/>
      <c r="AR92" s="332"/>
      <c r="AS92" s="332"/>
      <c r="AT92" s="332"/>
      <c r="AU92" s="332"/>
      <c r="AV92" s="332"/>
      <c r="AW92" s="332"/>
      <c r="AX92" s="332"/>
      <c r="AY92" s="332"/>
      <c r="AZ92" s="332"/>
      <c r="BA92" s="646">
        <v>455</v>
      </c>
    </row>
    <row r="93" spans="1:53" s="389" customFormat="1" ht="47.25" x14ac:dyDescent="0.25">
      <c r="A93" s="286" t="s">
        <v>216</v>
      </c>
      <c r="B93" s="24" t="s">
        <v>371</v>
      </c>
      <c r="C93" s="287" t="s">
        <v>57</v>
      </c>
      <c r="D93" s="328" t="s">
        <v>178</v>
      </c>
      <c r="E93" s="286" t="s">
        <v>59</v>
      </c>
      <c r="F93" s="277">
        <v>1</v>
      </c>
      <c r="G93" s="287" t="s">
        <v>372</v>
      </c>
      <c r="H93" s="17" t="s">
        <v>113</v>
      </c>
      <c r="I93" s="17" t="s">
        <v>221</v>
      </c>
      <c r="J93" s="286">
        <v>2</v>
      </c>
      <c r="K93" s="277"/>
      <c r="L93" s="20" t="s">
        <v>63</v>
      </c>
      <c r="M93" s="287"/>
      <c r="N93" s="287" t="s">
        <v>64</v>
      </c>
      <c r="O93" s="373">
        <f t="shared" si="25"/>
        <v>219.01925269310163</v>
      </c>
      <c r="P93" s="323">
        <v>267.203488285584</v>
      </c>
      <c r="Q93" s="388"/>
      <c r="R93" s="323">
        <f t="shared" si="23"/>
        <v>267.203488285584</v>
      </c>
      <c r="S93" s="388"/>
      <c r="T93" s="388"/>
      <c r="U93" s="287" t="s">
        <v>95</v>
      </c>
      <c r="V93" s="20" t="s">
        <v>57</v>
      </c>
      <c r="W93" s="287" t="s">
        <v>183</v>
      </c>
      <c r="X93" s="85">
        <v>46266</v>
      </c>
      <c r="Y93" s="340">
        <f t="shared" si="26"/>
        <v>46311</v>
      </c>
      <c r="Z93" s="332"/>
      <c r="AA93" s="332"/>
      <c r="AB93" s="332"/>
      <c r="AC93" s="332"/>
      <c r="AD93" s="286" t="str">
        <f t="shared" si="24"/>
        <v>Поставка арматуры к самонесущему изолированному проводу (СИП) 6-35 кВ</v>
      </c>
      <c r="AE93" s="332"/>
      <c r="AF93" s="342">
        <v>796</v>
      </c>
      <c r="AG93" s="332" t="s">
        <v>106</v>
      </c>
      <c r="AH93" s="332">
        <v>17</v>
      </c>
      <c r="AI93" s="332">
        <v>93000000000</v>
      </c>
      <c r="AJ93" s="332" t="s">
        <v>184</v>
      </c>
      <c r="AK93" s="340">
        <f t="shared" si="27"/>
        <v>46331</v>
      </c>
      <c r="AL93" s="340">
        <v>46397</v>
      </c>
      <c r="AM93" s="340">
        <f t="shared" si="28"/>
        <v>46427</v>
      </c>
      <c r="AN93" s="336">
        <v>2027</v>
      </c>
      <c r="AO93" s="332"/>
      <c r="AP93" s="332"/>
      <c r="AQ93" s="332"/>
      <c r="AR93" s="332"/>
      <c r="AS93" s="332"/>
      <c r="AT93" s="332"/>
      <c r="AU93" s="332"/>
      <c r="AV93" s="332"/>
      <c r="AW93" s="332"/>
      <c r="AX93" s="332"/>
      <c r="AY93" s="332"/>
      <c r="AZ93" s="332"/>
      <c r="BA93" s="646">
        <v>456</v>
      </c>
    </row>
    <row r="94" spans="1:53" s="389" customFormat="1" ht="47.25" x14ac:dyDescent="0.25">
      <c r="A94" s="286" t="s">
        <v>216</v>
      </c>
      <c r="B94" s="24" t="s">
        <v>373</v>
      </c>
      <c r="C94" s="287" t="s">
        <v>57</v>
      </c>
      <c r="D94" s="328" t="s">
        <v>178</v>
      </c>
      <c r="E94" s="286" t="s">
        <v>59</v>
      </c>
      <c r="F94" s="277">
        <v>1</v>
      </c>
      <c r="G94" s="287" t="s">
        <v>374</v>
      </c>
      <c r="H94" s="17" t="s">
        <v>375</v>
      </c>
      <c r="I94" s="17" t="s">
        <v>376</v>
      </c>
      <c r="J94" s="286">
        <v>2</v>
      </c>
      <c r="K94" s="277"/>
      <c r="L94" s="20" t="s">
        <v>63</v>
      </c>
      <c r="M94" s="287"/>
      <c r="N94" s="287" t="s">
        <v>64</v>
      </c>
      <c r="O94" s="373">
        <f t="shared" si="25"/>
        <v>1129.6693414999474</v>
      </c>
      <c r="P94" s="323">
        <v>1378.1965966299358</v>
      </c>
      <c r="Q94" s="388"/>
      <c r="R94" s="323">
        <f t="shared" si="23"/>
        <v>1378.1965966299358</v>
      </c>
      <c r="S94" s="388"/>
      <c r="T94" s="388"/>
      <c r="U94" s="287" t="s">
        <v>95</v>
      </c>
      <c r="V94" s="20" t="s">
        <v>65</v>
      </c>
      <c r="W94" s="287" t="s">
        <v>183</v>
      </c>
      <c r="X94" s="85">
        <v>46266</v>
      </c>
      <c r="Y94" s="340">
        <f t="shared" si="26"/>
        <v>46311</v>
      </c>
      <c r="Z94" s="332"/>
      <c r="AA94" s="332"/>
      <c r="AB94" s="332"/>
      <c r="AC94" s="332"/>
      <c r="AD94" s="286" t="str">
        <f t="shared" si="24"/>
        <v>Поставка гирлянд ИРМК 35-110 кВ</v>
      </c>
      <c r="AE94" s="332"/>
      <c r="AF94" s="21">
        <v>876</v>
      </c>
      <c r="AG94" s="287" t="s">
        <v>145</v>
      </c>
      <c r="AH94" s="332">
        <v>18</v>
      </c>
      <c r="AI94" s="332">
        <v>93000000000</v>
      </c>
      <c r="AJ94" s="332" t="s">
        <v>184</v>
      </c>
      <c r="AK94" s="340">
        <f t="shared" si="27"/>
        <v>46331</v>
      </c>
      <c r="AL94" s="340">
        <v>46397</v>
      </c>
      <c r="AM94" s="340">
        <f t="shared" si="28"/>
        <v>46427</v>
      </c>
      <c r="AN94" s="336">
        <v>2027</v>
      </c>
      <c r="AO94" s="332"/>
      <c r="AP94" s="332"/>
      <c r="AQ94" s="332"/>
      <c r="AR94" s="332"/>
      <c r="AS94" s="332"/>
      <c r="AT94" s="332"/>
      <c r="AU94" s="332"/>
      <c r="AV94" s="332"/>
      <c r="AW94" s="332"/>
      <c r="AX94" s="332"/>
      <c r="AY94" s="332"/>
      <c r="AZ94" s="332"/>
      <c r="BA94" s="646">
        <v>457</v>
      </c>
    </row>
    <row r="95" spans="1:53" s="389" customFormat="1" ht="47.25" x14ac:dyDescent="0.25">
      <c r="A95" s="19" t="s">
        <v>216</v>
      </c>
      <c r="B95" s="24" t="s">
        <v>377</v>
      </c>
      <c r="C95" s="21" t="s">
        <v>57</v>
      </c>
      <c r="D95" s="22" t="s">
        <v>178</v>
      </c>
      <c r="E95" s="19" t="s">
        <v>59</v>
      </c>
      <c r="F95" s="277">
        <v>1</v>
      </c>
      <c r="G95" s="21" t="s">
        <v>378</v>
      </c>
      <c r="H95" s="94" t="s">
        <v>61</v>
      </c>
      <c r="I95" s="94" t="s">
        <v>62</v>
      </c>
      <c r="J95" s="19">
        <v>1</v>
      </c>
      <c r="K95" s="24"/>
      <c r="L95" s="20" t="s">
        <v>63</v>
      </c>
      <c r="M95" s="21"/>
      <c r="N95" s="287" t="s">
        <v>64</v>
      </c>
      <c r="O95" s="373">
        <f t="shared" si="25"/>
        <v>8042.067944262295</v>
      </c>
      <c r="P95" s="25">
        <v>9811.3228920000001</v>
      </c>
      <c r="Q95" s="388"/>
      <c r="R95" s="323">
        <f t="shared" si="23"/>
        <v>9811.3228920000001</v>
      </c>
      <c r="S95" s="388"/>
      <c r="T95" s="388"/>
      <c r="U95" s="287" t="s">
        <v>1070</v>
      </c>
      <c r="V95" s="20" t="s">
        <v>65</v>
      </c>
      <c r="W95" s="287" t="s">
        <v>183</v>
      </c>
      <c r="X95" s="85">
        <v>46266</v>
      </c>
      <c r="Y95" s="340">
        <f t="shared" si="26"/>
        <v>46311</v>
      </c>
      <c r="Z95" s="332"/>
      <c r="AA95" s="332"/>
      <c r="AB95" s="332"/>
      <c r="AC95" s="332"/>
      <c r="AD95" s="286" t="str">
        <f t="shared" si="24"/>
        <v>Поставка ГСМ (бензин, дизтопливо) г. Кызыл</v>
      </c>
      <c r="AE95" s="332"/>
      <c r="AF95" s="332">
        <v>876</v>
      </c>
      <c r="AG95" s="287" t="s">
        <v>145</v>
      </c>
      <c r="AH95" s="332">
        <v>19</v>
      </c>
      <c r="AI95" s="332">
        <v>93000000000</v>
      </c>
      <c r="AJ95" s="332" t="s">
        <v>184</v>
      </c>
      <c r="AK95" s="340">
        <f t="shared" si="27"/>
        <v>46331</v>
      </c>
      <c r="AL95" s="340">
        <v>46397</v>
      </c>
      <c r="AM95" s="340">
        <f t="shared" si="28"/>
        <v>46427</v>
      </c>
      <c r="AN95" s="336">
        <v>2027</v>
      </c>
      <c r="AO95" s="332"/>
      <c r="AP95" s="332"/>
      <c r="AQ95" s="332"/>
      <c r="AR95" s="332"/>
      <c r="AS95" s="332"/>
      <c r="AT95" s="332"/>
      <c r="AU95" s="332"/>
      <c r="AV95" s="332"/>
      <c r="AW95" s="332"/>
      <c r="AX95" s="332"/>
      <c r="AY95" s="332"/>
      <c r="AZ95" s="332"/>
      <c r="BA95" s="646">
        <v>458</v>
      </c>
    </row>
    <row r="96" spans="1:53" s="389" customFormat="1" ht="47.25" x14ac:dyDescent="0.25">
      <c r="A96" s="19" t="s">
        <v>216</v>
      </c>
      <c r="B96" s="24" t="s">
        <v>379</v>
      </c>
      <c r="C96" s="21" t="s">
        <v>57</v>
      </c>
      <c r="D96" s="22" t="s">
        <v>178</v>
      </c>
      <c r="E96" s="19" t="s">
        <v>59</v>
      </c>
      <c r="F96" s="277">
        <v>1</v>
      </c>
      <c r="G96" s="21" t="s">
        <v>380</v>
      </c>
      <c r="H96" s="94" t="s">
        <v>61</v>
      </c>
      <c r="I96" s="94" t="s">
        <v>62</v>
      </c>
      <c r="J96" s="19">
        <v>1</v>
      </c>
      <c r="K96" s="24"/>
      <c r="L96" s="20" t="s">
        <v>63</v>
      </c>
      <c r="M96" s="21"/>
      <c r="N96" s="287" t="s">
        <v>64</v>
      </c>
      <c r="O96" s="373">
        <f t="shared" si="25"/>
        <v>110.96873114754096</v>
      </c>
      <c r="P96" s="25">
        <v>135.38185199999998</v>
      </c>
      <c r="Q96" s="388"/>
      <c r="R96" s="323">
        <f t="shared" si="23"/>
        <v>135.38185199999998</v>
      </c>
      <c r="S96" s="388"/>
      <c r="T96" s="388"/>
      <c r="U96" s="287" t="s">
        <v>1070</v>
      </c>
      <c r="V96" s="20" t="s">
        <v>57</v>
      </c>
      <c r="W96" s="287" t="s">
        <v>183</v>
      </c>
      <c r="X96" s="85">
        <v>46266</v>
      </c>
      <c r="Y96" s="340">
        <f t="shared" si="26"/>
        <v>46311</v>
      </c>
      <c r="Z96" s="332"/>
      <c r="AA96" s="332"/>
      <c r="AB96" s="332"/>
      <c r="AC96" s="332"/>
      <c r="AD96" s="286" t="str">
        <f t="shared" si="24"/>
        <v>Поставка ГСМ (бензин, дизтопливо) с. Чаа-Холь</v>
      </c>
      <c r="AE96" s="332"/>
      <c r="AF96" s="332">
        <v>876</v>
      </c>
      <c r="AG96" s="287" t="s">
        <v>145</v>
      </c>
      <c r="AH96" s="332">
        <v>25</v>
      </c>
      <c r="AI96" s="332">
        <v>93000000000</v>
      </c>
      <c r="AJ96" s="332" t="s">
        <v>184</v>
      </c>
      <c r="AK96" s="340">
        <f t="shared" si="27"/>
        <v>46331</v>
      </c>
      <c r="AL96" s="340">
        <v>46397</v>
      </c>
      <c r="AM96" s="340">
        <f t="shared" si="28"/>
        <v>46427</v>
      </c>
      <c r="AN96" s="336">
        <v>2027</v>
      </c>
      <c r="AO96" s="332"/>
      <c r="AP96" s="332"/>
      <c r="AQ96" s="332"/>
      <c r="AR96" s="332"/>
      <c r="AS96" s="332"/>
      <c r="AT96" s="332"/>
      <c r="AU96" s="332"/>
      <c r="AV96" s="332"/>
      <c r="AW96" s="332"/>
      <c r="AX96" s="332"/>
      <c r="AY96" s="332"/>
      <c r="AZ96" s="332"/>
      <c r="BA96" s="646">
        <v>459</v>
      </c>
    </row>
    <row r="97" spans="1:53" s="389" customFormat="1" ht="47.25" x14ac:dyDescent="0.25">
      <c r="A97" s="19" t="s">
        <v>216</v>
      </c>
      <c r="B97" s="24" t="s">
        <v>381</v>
      </c>
      <c r="C97" s="21" t="s">
        <v>57</v>
      </c>
      <c r="D97" s="22" t="s">
        <v>178</v>
      </c>
      <c r="E97" s="19" t="s">
        <v>59</v>
      </c>
      <c r="F97" s="277">
        <v>1</v>
      </c>
      <c r="G97" s="21" t="s">
        <v>382</v>
      </c>
      <c r="H97" s="94" t="s">
        <v>61</v>
      </c>
      <c r="I97" s="94" t="s">
        <v>62</v>
      </c>
      <c r="J97" s="19">
        <v>1</v>
      </c>
      <c r="K97" s="24"/>
      <c r="L97" s="20" t="s">
        <v>63</v>
      </c>
      <c r="M97" s="21"/>
      <c r="N97" s="287" t="s">
        <v>64</v>
      </c>
      <c r="O97" s="373">
        <f t="shared" si="25"/>
        <v>206.13333442622951</v>
      </c>
      <c r="P97" s="25">
        <v>251.48266799999999</v>
      </c>
      <c r="Q97" s="388"/>
      <c r="R97" s="323">
        <f t="shared" si="23"/>
        <v>251.48266799999999</v>
      </c>
      <c r="S97" s="388"/>
      <c r="T97" s="388"/>
      <c r="U97" s="287" t="s">
        <v>1070</v>
      </c>
      <c r="V97" s="20" t="s">
        <v>57</v>
      </c>
      <c r="W97" s="287" t="s">
        <v>183</v>
      </c>
      <c r="X97" s="85">
        <v>46266</v>
      </c>
      <c r="Y97" s="340">
        <f t="shared" si="26"/>
        <v>46311</v>
      </c>
      <c r="Z97" s="332"/>
      <c r="AA97" s="332"/>
      <c r="AB97" s="332"/>
      <c r="AC97" s="332"/>
      <c r="AD97" s="286" t="str">
        <f t="shared" si="24"/>
        <v>Поставка ГСМ (бензин, дизтопливо) г. Туран</v>
      </c>
      <c r="AE97" s="332"/>
      <c r="AF97" s="332">
        <v>876</v>
      </c>
      <c r="AG97" s="287" t="s">
        <v>145</v>
      </c>
      <c r="AH97" s="332">
        <v>12000</v>
      </c>
      <c r="AI97" s="332">
        <v>93000000000</v>
      </c>
      <c r="AJ97" s="332" t="s">
        <v>184</v>
      </c>
      <c r="AK97" s="340">
        <f t="shared" si="27"/>
        <v>46331</v>
      </c>
      <c r="AL97" s="340">
        <v>46397</v>
      </c>
      <c r="AM97" s="340">
        <f t="shared" si="28"/>
        <v>46427</v>
      </c>
      <c r="AN97" s="336">
        <v>2027</v>
      </c>
      <c r="AO97" s="332"/>
      <c r="AP97" s="332"/>
      <c r="AQ97" s="332"/>
      <c r="AR97" s="332"/>
      <c r="AS97" s="332"/>
      <c r="AT97" s="332"/>
      <c r="AU97" s="332"/>
      <c r="AV97" s="332"/>
      <c r="AW97" s="332"/>
      <c r="AX97" s="332"/>
      <c r="AY97" s="332"/>
      <c r="AZ97" s="332"/>
      <c r="BA97" s="646">
        <v>460</v>
      </c>
    </row>
    <row r="98" spans="1:53" s="389" customFormat="1" ht="47.25" x14ac:dyDescent="0.25">
      <c r="A98" s="19" t="s">
        <v>216</v>
      </c>
      <c r="B98" s="24" t="s">
        <v>383</v>
      </c>
      <c r="C98" s="21" t="s">
        <v>57</v>
      </c>
      <c r="D98" s="22" t="s">
        <v>178</v>
      </c>
      <c r="E98" s="19" t="s">
        <v>59</v>
      </c>
      <c r="F98" s="277">
        <v>1</v>
      </c>
      <c r="G98" s="21" t="s">
        <v>384</v>
      </c>
      <c r="H98" s="94" t="s">
        <v>61</v>
      </c>
      <c r="I98" s="94" t="s">
        <v>62</v>
      </c>
      <c r="J98" s="19">
        <v>1</v>
      </c>
      <c r="K98" s="24"/>
      <c r="L98" s="20" t="s">
        <v>63</v>
      </c>
      <c r="M98" s="21"/>
      <c r="N98" s="287" t="s">
        <v>64</v>
      </c>
      <c r="O98" s="373">
        <f t="shared" si="25"/>
        <v>229.57847213114755</v>
      </c>
      <c r="P98" s="25">
        <v>280.085736</v>
      </c>
      <c r="Q98" s="388"/>
      <c r="R98" s="323">
        <f t="shared" si="23"/>
        <v>280.085736</v>
      </c>
      <c r="S98" s="388"/>
      <c r="T98" s="388"/>
      <c r="U98" s="287" t="s">
        <v>1070</v>
      </c>
      <c r="V98" s="20" t="s">
        <v>57</v>
      </c>
      <c r="W98" s="287" t="s">
        <v>183</v>
      </c>
      <c r="X98" s="85">
        <v>46266</v>
      </c>
      <c r="Y98" s="340">
        <f t="shared" si="26"/>
        <v>46311</v>
      </c>
      <c r="Z98" s="332"/>
      <c r="AA98" s="332"/>
      <c r="AB98" s="332"/>
      <c r="AC98" s="332"/>
      <c r="AD98" s="286" t="str">
        <f t="shared" si="24"/>
        <v>Поставка ГСМ (бензин, дизтопливо) г. Шагонар</v>
      </c>
      <c r="AE98" s="332"/>
      <c r="AF98" s="332">
        <v>876</v>
      </c>
      <c r="AG98" s="287" t="s">
        <v>145</v>
      </c>
      <c r="AH98" s="332">
        <v>36000</v>
      </c>
      <c r="AI98" s="332">
        <v>93000000000</v>
      </c>
      <c r="AJ98" s="332" t="s">
        <v>184</v>
      </c>
      <c r="AK98" s="340">
        <f t="shared" si="27"/>
        <v>46331</v>
      </c>
      <c r="AL98" s="340">
        <v>46397</v>
      </c>
      <c r="AM98" s="340">
        <f t="shared" si="28"/>
        <v>46427</v>
      </c>
      <c r="AN98" s="336">
        <v>2027</v>
      </c>
      <c r="AO98" s="332"/>
      <c r="AP98" s="332"/>
      <c r="AQ98" s="332"/>
      <c r="AR98" s="332"/>
      <c r="AS98" s="332"/>
      <c r="AT98" s="332"/>
      <c r="AU98" s="332"/>
      <c r="AV98" s="332"/>
      <c r="AW98" s="332"/>
      <c r="AX98" s="332"/>
      <c r="AY98" s="332"/>
      <c r="AZ98" s="332"/>
      <c r="BA98" s="646">
        <v>461</v>
      </c>
    </row>
    <row r="99" spans="1:53" s="389" customFormat="1" ht="47.25" x14ac:dyDescent="0.25">
      <c r="A99" s="19" t="s">
        <v>216</v>
      </c>
      <c r="B99" s="24" t="s">
        <v>385</v>
      </c>
      <c r="C99" s="21" t="s">
        <v>57</v>
      </c>
      <c r="D99" s="22" t="s">
        <v>178</v>
      </c>
      <c r="E99" s="19" t="s">
        <v>59</v>
      </c>
      <c r="F99" s="277">
        <v>1</v>
      </c>
      <c r="G99" s="21" t="s">
        <v>386</v>
      </c>
      <c r="H99" s="94" t="s">
        <v>61</v>
      </c>
      <c r="I99" s="94" t="s">
        <v>62</v>
      </c>
      <c r="J99" s="19">
        <v>1</v>
      </c>
      <c r="K99" s="24"/>
      <c r="L99" s="20" t="s">
        <v>63</v>
      </c>
      <c r="M99" s="21"/>
      <c r="N99" s="287" t="s">
        <v>64</v>
      </c>
      <c r="O99" s="373">
        <f t="shared" si="25"/>
        <v>568.6983737704918</v>
      </c>
      <c r="P99" s="25">
        <v>693.81201599999997</v>
      </c>
      <c r="Q99" s="388"/>
      <c r="R99" s="323">
        <f t="shared" si="23"/>
        <v>693.81201599999997</v>
      </c>
      <c r="S99" s="388"/>
      <c r="T99" s="388"/>
      <c r="U99" s="287" t="s">
        <v>1070</v>
      </c>
      <c r="V99" s="20" t="s">
        <v>57</v>
      </c>
      <c r="W99" s="287" t="s">
        <v>183</v>
      </c>
      <c r="X99" s="85">
        <v>46266</v>
      </c>
      <c r="Y99" s="340">
        <f t="shared" si="26"/>
        <v>46311</v>
      </c>
      <c r="Z99" s="332"/>
      <c r="AA99" s="332"/>
      <c r="AB99" s="332"/>
      <c r="AC99" s="332"/>
      <c r="AD99" s="286" t="str">
        <f t="shared" si="24"/>
        <v>Поставка ГСМ (бензин, дизтопливо) с. Сарыг-Сеп</v>
      </c>
      <c r="AE99" s="332"/>
      <c r="AF99" s="332">
        <v>876</v>
      </c>
      <c r="AG99" s="287" t="s">
        <v>145</v>
      </c>
      <c r="AH99" s="332">
        <v>50000</v>
      </c>
      <c r="AI99" s="332">
        <v>93000000000</v>
      </c>
      <c r="AJ99" s="332" t="s">
        <v>184</v>
      </c>
      <c r="AK99" s="340">
        <f t="shared" si="27"/>
        <v>46331</v>
      </c>
      <c r="AL99" s="340">
        <v>46397</v>
      </c>
      <c r="AM99" s="340">
        <f t="shared" si="28"/>
        <v>46427</v>
      </c>
      <c r="AN99" s="336">
        <v>2027</v>
      </c>
      <c r="AO99" s="332"/>
      <c r="AP99" s="332"/>
      <c r="AQ99" s="332"/>
      <c r="AR99" s="332"/>
      <c r="AS99" s="332"/>
      <c r="AT99" s="332"/>
      <c r="AU99" s="332"/>
      <c r="AV99" s="332"/>
      <c r="AW99" s="332"/>
      <c r="AX99" s="332"/>
      <c r="AY99" s="332"/>
      <c r="AZ99" s="332"/>
      <c r="BA99" s="646">
        <v>462</v>
      </c>
    </row>
    <row r="100" spans="1:53" s="389" customFormat="1" ht="47.25" x14ac:dyDescent="0.25">
      <c r="A100" s="19" t="s">
        <v>216</v>
      </c>
      <c r="B100" s="24" t="s">
        <v>387</v>
      </c>
      <c r="C100" s="21" t="s">
        <v>57</v>
      </c>
      <c r="D100" s="22" t="s">
        <v>178</v>
      </c>
      <c r="E100" s="19" t="s">
        <v>59</v>
      </c>
      <c r="F100" s="277">
        <v>1</v>
      </c>
      <c r="G100" s="21" t="s">
        <v>388</v>
      </c>
      <c r="H100" s="94" t="s">
        <v>61</v>
      </c>
      <c r="I100" s="94" t="s">
        <v>62</v>
      </c>
      <c r="J100" s="19">
        <v>1</v>
      </c>
      <c r="K100" s="24"/>
      <c r="L100" s="20" t="s">
        <v>63</v>
      </c>
      <c r="M100" s="21"/>
      <c r="N100" s="287" t="s">
        <v>64</v>
      </c>
      <c r="O100" s="373">
        <f t="shared" si="25"/>
        <v>2494.6040655737706</v>
      </c>
      <c r="P100" s="25">
        <v>3043.41696</v>
      </c>
      <c r="Q100" s="388"/>
      <c r="R100" s="323">
        <f t="shared" si="23"/>
        <v>3043.41696</v>
      </c>
      <c r="S100" s="388"/>
      <c r="T100" s="388"/>
      <c r="U100" s="287" t="s">
        <v>1070</v>
      </c>
      <c r="V100" s="20" t="s">
        <v>65</v>
      </c>
      <c r="W100" s="287" t="s">
        <v>183</v>
      </c>
      <c r="X100" s="85">
        <v>46266</v>
      </c>
      <c r="Y100" s="340">
        <f t="shared" si="26"/>
        <v>46311</v>
      </c>
      <c r="Z100" s="332"/>
      <c r="AA100" s="332"/>
      <c r="AB100" s="332"/>
      <c r="AC100" s="332"/>
      <c r="AD100" s="286" t="str">
        <f t="shared" si="24"/>
        <v>Поставка ГСМ (бензин, дизтопливо) г. Ак-Довурак</v>
      </c>
      <c r="AE100" s="332"/>
      <c r="AF100" s="332">
        <v>876</v>
      </c>
      <c r="AG100" s="287" t="s">
        <v>145</v>
      </c>
      <c r="AH100" s="332">
        <v>985412</v>
      </c>
      <c r="AI100" s="332">
        <v>93000000000</v>
      </c>
      <c r="AJ100" s="332" t="s">
        <v>184</v>
      </c>
      <c r="AK100" s="340">
        <f t="shared" si="27"/>
        <v>46331</v>
      </c>
      <c r="AL100" s="340">
        <v>46397</v>
      </c>
      <c r="AM100" s="340">
        <f t="shared" si="28"/>
        <v>46427</v>
      </c>
      <c r="AN100" s="336">
        <v>2027</v>
      </c>
      <c r="AO100" s="332"/>
      <c r="AP100" s="332"/>
      <c r="AQ100" s="332"/>
      <c r="AR100" s="332"/>
      <c r="AS100" s="332"/>
      <c r="AT100" s="332"/>
      <c r="AU100" s="332"/>
      <c r="AV100" s="332"/>
      <c r="AW100" s="332"/>
      <c r="AX100" s="332"/>
      <c r="AY100" s="332"/>
      <c r="AZ100" s="332"/>
      <c r="BA100" s="646">
        <v>463</v>
      </c>
    </row>
    <row r="101" spans="1:53" s="389" customFormat="1" ht="47.25" x14ac:dyDescent="0.25">
      <c r="A101" s="19" t="s">
        <v>216</v>
      </c>
      <c r="B101" s="24" t="s">
        <v>389</v>
      </c>
      <c r="C101" s="21" t="s">
        <v>57</v>
      </c>
      <c r="D101" s="22" t="s">
        <v>178</v>
      </c>
      <c r="E101" s="19" t="s">
        <v>59</v>
      </c>
      <c r="F101" s="277">
        <v>1</v>
      </c>
      <c r="G101" s="21" t="s">
        <v>390</v>
      </c>
      <c r="H101" s="94" t="s">
        <v>61</v>
      </c>
      <c r="I101" s="94" t="s">
        <v>62</v>
      </c>
      <c r="J101" s="19">
        <v>1</v>
      </c>
      <c r="K101" s="24"/>
      <c r="L101" s="20" t="s">
        <v>63</v>
      </c>
      <c r="M101" s="21"/>
      <c r="N101" s="287" t="s">
        <v>64</v>
      </c>
      <c r="O101" s="373">
        <f t="shared" si="25"/>
        <v>488.66017377049178</v>
      </c>
      <c r="P101" s="25">
        <v>596.16541199999995</v>
      </c>
      <c r="Q101" s="388"/>
      <c r="R101" s="323">
        <f t="shared" ref="R101:R109" si="29">P101</f>
        <v>596.16541199999995</v>
      </c>
      <c r="S101" s="388"/>
      <c r="T101" s="388"/>
      <c r="U101" s="287" t="s">
        <v>1070</v>
      </c>
      <c r="V101" s="20" t="s">
        <v>57</v>
      </c>
      <c r="W101" s="287" t="s">
        <v>183</v>
      </c>
      <c r="X101" s="85">
        <v>46266</v>
      </c>
      <c r="Y101" s="340">
        <f t="shared" si="26"/>
        <v>46311</v>
      </c>
      <c r="Z101" s="332"/>
      <c r="AA101" s="332"/>
      <c r="AB101" s="332"/>
      <c r="AC101" s="332"/>
      <c r="AD101" s="286" t="str">
        <f t="shared" ref="AD101:AD131" si="30">G101</f>
        <v>Поставка ГСМ (бензин, дизтопливо) г. Чадан</v>
      </c>
      <c r="AE101" s="332"/>
      <c r="AF101" s="332">
        <v>876</v>
      </c>
      <c r="AG101" s="287" t="s">
        <v>145</v>
      </c>
      <c r="AH101" s="332">
        <v>45698</v>
      </c>
      <c r="AI101" s="332">
        <v>93000000000</v>
      </c>
      <c r="AJ101" s="332" t="s">
        <v>184</v>
      </c>
      <c r="AK101" s="340">
        <f t="shared" si="27"/>
        <v>46331</v>
      </c>
      <c r="AL101" s="340">
        <v>46397</v>
      </c>
      <c r="AM101" s="340">
        <f t="shared" si="28"/>
        <v>46427</v>
      </c>
      <c r="AN101" s="336">
        <v>2027</v>
      </c>
      <c r="AO101" s="332"/>
      <c r="AP101" s="332"/>
      <c r="AQ101" s="332"/>
      <c r="AR101" s="332"/>
      <c r="AS101" s="332"/>
      <c r="AT101" s="332"/>
      <c r="AU101" s="332"/>
      <c r="AV101" s="332"/>
      <c r="AW101" s="332"/>
      <c r="AX101" s="332"/>
      <c r="AY101" s="332"/>
      <c r="AZ101" s="332"/>
      <c r="BA101" s="646">
        <v>464</v>
      </c>
    </row>
    <row r="102" spans="1:53" s="389" customFormat="1" ht="47.25" x14ac:dyDescent="0.25">
      <c r="A102" s="19" t="s">
        <v>216</v>
      </c>
      <c r="B102" s="24" t="s">
        <v>391</v>
      </c>
      <c r="C102" s="21" t="s">
        <v>57</v>
      </c>
      <c r="D102" s="22" t="s">
        <v>178</v>
      </c>
      <c r="E102" s="19" t="s">
        <v>59</v>
      </c>
      <c r="F102" s="277">
        <v>1</v>
      </c>
      <c r="G102" s="21" t="s">
        <v>392</v>
      </c>
      <c r="H102" s="94" t="s">
        <v>61</v>
      </c>
      <c r="I102" s="94" t="s">
        <v>62</v>
      </c>
      <c r="J102" s="19">
        <v>1</v>
      </c>
      <c r="K102" s="24"/>
      <c r="L102" s="20" t="s">
        <v>63</v>
      </c>
      <c r="M102" s="21"/>
      <c r="N102" s="287" t="s">
        <v>64</v>
      </c>
      <c r="O102" s="373">
        <f t="shared" si="25"/>
        <v>94.444721311475405</v>
      </c>
      <c r="P102" s="25">
        <v>115.22255999999999</v>
      </c>
      <c r="Q102" s="388"/>
      <c r="R102" s="323">
        <f t="shared" si="29"/>
        <v>115.22255999999999</v>
      </c>
      <c r="S102" s="388"/>
      <c r="T102" s="388"/>
      <c r="U102" s="287" t="s">
        <v>1070</v>
      </c>
      <c r="V102" s="20" t="s">
        <v>57</v>
      </c>
      <c r="W102" s="287" t="s">
        <v>183</v>
      </c>
      <c r="X102" s="85">
        <v>46266</v>
      </c>
      <c r="Y102" s="340">
        <f t="shared" si="26"/>
        <v>46311</v>
      </c>
      <c r="Z102" s="332"/>
      <c r="AA102" s="332"/>
      <c r="AB102" s="332"/>
      <c r="AC102" s="332"/>
      <c r="AD102" s="286" t="str">
        <f t="shared" si="30"/>
        <v>Поставка ГСМ (бензин, дизтопливо) с. Хандагайты</v>
      </c>
      <c r="AE102" s="332"/>
      <c r="AF102" s="332">
        <v>876</v>
      </c>
      <c r="AG102" s="287" t="s">
        <v>145</v>
      </c>
      <c r="AH102" s="332">
        <v>32000</v>
      </c>
      <c r="AI102" s="332">
        <v>93000000000</v>
      </c>
      <c r="AJ102" s="332" t="s">
        <v>184</v>
      </c>
      <c r="AK102" s="340">
        <f t="shared" si="27"/>
        <v>46331</v>
      </c>
      <c r="AL102" s="340">
        <v>46397</v>
      </c>
      <c r="AM102" s="340">
        <f t="shared" si="28"/>
        <v>46427</v>
      </c>
      <c r="AN102" s="336">
        <v>2027</v>
      </c>
      <c r="AO102" s="332"/>
      <c r="AP102" s="332"/>
      <c r="AQ102" s="332"/>
      <c r="AR102" s="332"/>
      <c r="AS102" s="332"/>
      <c r="AT102" s="332"/>
      <c r="AU102" s="332"/>
      <c r="AV102" s="332"/>
      <c r="AW102" s="332"/>
      <c r="AX102" s="332"/>
      <c r="AY102" s="332"/>
      <c r="AZ102" s="332"/>
      <c r="BA102" s="646">
        <v>465</v>
      </c>
    </row>
    <row r="103" spans="1:53" s="389" customFormat="1" ht="47.25" x14ac:dyDescent="0.25">
      <c r="A103" s="19" t="s">
        <v>216</v>
      </c>
      <c r="B103" s="24" t="s">
        <v>393</v>
      </c>
      <c r="C103" s="21" t="s">
        <v>57</v>
      </c>
      <c r="D103" s="22" t="s">
        <v>178</v>
      </c>
      <c r="E103" s="19" t="s">
        <v>59</v>
      </c>
      <c r="F103" s="277">
        <v>1</v>
      </c>
      <c r="G103" s="21" t="s">
        <v>394</v>
      </c>
      <c r="H103" s="94" t="s">
        <v>61</v>
      </c>
      <c r="I103" s="94" t="s">
        <v>62</v>
      </c>
      <c r="J103" s="19">
        <v>1</v>
      </c>
      <c r="K103" s="24"/>
      <c r="L103" s="20" t="s">
        <v>63</v>
      </c>
      <c r="M103" s="21"/>
      <c r="N103" s="287" t="s">
        <v>64</v>
      </c>
      <c r="O103" s="373">
        <f t="shared" si="25"/>
        <v>1759.624819672131</v>
      </c>
      <c r="P103" s="25">
        <v>2146.7422799999999</v>
      </c>
      <c r="Q103" s="388"/>
      <c r="R103" s="323">
        <f t="shared" si="29"/>
        <v>2146.7422799999999</v>
      </c>
      <c r="S103" s="388"/>
      <c r="T103" s="388"/>
      <c r="U103" s="287" t="s">
        <v>1070</v>
      </c>
      <c r="V103" s="20" t="s">
        <v>65</v>
      </c>
      <c r="W103" s="287" t="s">
        <v>183</v>
      </c>
      <c r="X103" s="85">
        <v>46266</v>
      </c>
      <c r="Y103" s="340">
        <f t="shared" si="26"/>
        <v>46311</v>
      </c>
      <c r="Z103" s="332"/>
      <c r="AA103" s="332"/>
      <c r="AB103" s="332"/>
      <c r="AC103" s="332"/>
      <c r="AD103" s="286" t="str">
        <f t="shared" si="30"/>
        <v>Поставка ГСМ (бензин, дизтопливо) с. Бай-Хаак</v>
      </c>
      <c r="AE103" s="332"/>
      <c r="AF103" s="332">
        <v>876</v>
      </c>
      <c r="AG103" s="287" t="s">
        <v>145</v>
      </c>
      <c r="AH103" s="332">
        <v>10000</v>
      </c>
      <c r="AI103" s="332">
        <v>93000000000</v>
      </c>
      <c r="AJ103" s="332" t="s">
        <v>184</v>
      </c>
      <c r="AK103" s="340">
        <f t="shared" si="27"/>
        <v>46331</v>
      </c>
      <c r="AL103" s="340">
        <v>46397</v>
      </c>
      <c r="AM103" s="340">
        <f t="shared" si="28"/>
        <v>46427</v>
      </c>
      <c r="AN103" s="336">
        <v>2027</v>
      </c>
      <c r="AO103" s="332"/>
      <c r="AP103" s="332"/>
      <c r="AQ103" s="332"/>
      <c r="AR103" s="332"/>
      <c r="AS103" s="332"/>
      <c r="AT103" s="332"/>
      <c r="AU103" s="332"/>
      <c r="AV103" s="332"/>
      <c r="AW103" s="332"/>
      <c r="AX103" s="332"/>
      <c r="AY103" s="332"/>
      <c r="AZ103" s="332"/>
      <c r="BA103" s="646">
        <v>466</v>
      </c>
    </row>
    <row r="104" spans="1:53" s="389" customFormat="1" ht="47.25" x14ac:dyDescent="0.25">
      <c r="A104" s="19" t="s">
        <v>216</v>
      </c>
      <c r="B104" s="24" t="s">
        <v>395</v>
      </c>
      <c r="C104" s="21" t="s">
        <v>57</v>
      </c>
      <c r="D104" s="22" t="s">
        <v>178</v>
      </c>
      <c r="E104" s="19" t="s">
        <v>59</v>
      </c>
      <c r="F104" s="277">
        <v>1</v>
      </c>
      <c r="G104" s="21" t="s">
        <v>396</v>
      </c>
      <c r="H104" s="94" t="s">
        <v>61</v>
      </c>
      <c r="I104" s="94" t="s">
        <v>62</v>
      </c>
      <c r="J104" s="19">
        <v>1</v>
      </c>
      <c r="K104" s="24"/>
      <c r="L104" s="20" t="s">
        <v>63</v>
      </c>
      <c r="M104" s="21"/>
      <c r="N104" s="287" t="s">
        <v>64</v>
      </c>
      <c r="O104" s="373">
        <f t="shared" si="25"/>
        <v>131.99294754098358</v>
      </c>
      <c r="P104" s="25">
        <v>161.03139599999997</v>
      </c>
      <c r="Q104" s="388"/>
      <c r="R104" s="323">
        <f t="shared" si="29"/>
        <v>161.03139599999997</v>
      </c>
      <c r="S104" s="388"/>
      <c r="T104" s="388"/>
      <c r="U104" s="287" t="s">
        <v>1070</v>
      </c>
      <c r="V104" s="20" t="s">
        <v>57</v>
      </c>
      <c r="W104" s="287" t="s">
        <v>183</v>
      </c>
      <c r="X104" s="85">
        <v>46266</v>
      </c>
      <c r="Y104" s="340">
        <f t="shared" si="26"/>
        <v>46311</v>
      </c>
      <c r="Z104" s="332"/>
      <c r="AA104" s="332"/>
      <c r="AB104" s="332"/>
      <c r="AC104" s="332"/>
      <c r="AD104" s="286" t="str">
        <f t="shared" si="30"/>
        <v>Поставка ГСМ (бензин, дизтопливо) с. Балгазын</v>
      </c>
      <c r="AE104" s="332"/>
      <c r="AF104" s="332">
        <v>876</v>
      </c>
      <c r="AG104" s="287" t="s">
        <v>145</v>
      </c>
      <c r="AH104" s="332">
        <v>120000</v>
      </c>
      <c r="AI104" s="332">
        <v>93000000000</v>
      </c>
      <c r="AJ104" s="332" t="s">
        <v>184</v>
      </c>
      <c r="AK104" s="340">
        <f t="shared" si="27"/>
        <v>46331</v>
      </c>
      <c r="AL104" s="340">
        <v>46397</v>
      </c>
      <c r="AM104" s="340">
        <f t="shared" si="28"/>
        <v>46427</v>
      </c>
      <c r="AN104" s="336">
        <v>2027</v>
      </c>
      <c r="AO104" s="332"/>
      <c r="AP104" s="332"/>
      <c r="AQ104" s="332"/>
      <c r="AR104" s="332"/>
      <c r="AS104" s="332"/>
      <c r="AT104" s="332"/>
      <c r="AU104" s="332"/>
      <c r="AV104" s="332"/>
      <c r="AW104" s="332"/>
      <c r="AX104" s="332"/>
      <c r="AY104" s="332"/>
      <c r="AZ104" s="332"/>
      <c r="BA104" s="646">
        <v>467</v>
      </c>
    </row>
    <row r="105" spans="1:53" s="389" customFormat="1" ht="47.25" x14ac:dyDescent="0.25">
      <c r="A105" s="19" t="s">
        <v>216</v>
      </c>
      <c r="B105" s="24" t="s">
        <v>397</v>
      </c>
      <c r="C105" s="21" t="s">
        <v>57</v>
      </c>
      <c r="D105" s="22" t="s">
        <v>178</v>
      </c>
      <c r="E105" s="19" t="s">
        <v>59</v>
      </c>
      <c r="F105" s="277">
        <v>1</v>
      </c>
      <c r="G105" s="21" t="s">
        <v>398</v>
      </c>
      <c r="H105" s="94" t="s">
        <v>61</v>
      </c>
      <c r="I105" s="94" t="s">
        <v>62</v>
      </c>
      <c r="J105" s="19">
        <v>1</v>
      </c>
      <c r="K105" s="24"/>
      <c r="L105" s="20" t="s">
        <v>63</v>
      </c>
      <c r="M105" s="21"/>
      <c r="N105" s="287" t="s">
        <v>64</v>
      </c>
      <c r="O105" s="373">
        <f t="shared" si="25"/>
        <v>90.128321311475418</v>
      </c>
      <c r="P105" s="25">
        <v>109.956552</v>
      </c>
      <c r="Q105" s="388"/>
      <c r="R105" s="323">
        <f t="shared" si="29"/>
        <v>109.956552</v>
      </c>
      <c r="S105" s="388"/>
      <c r="T105" s="388"/>
      <c r="U105" s="287" t="s">
        <v>1070</v>
      </c>
      <c r="V105" s="20" t="s">
        <v>57</v>
      </c>
      <c r="W105" s="287" t="s">
        <v>183</v>
      </c>
      <c r="X105" s="85">
        <v>46266</v>
      </c>
      <c r="Y105" s="340">
        <f t="shared" si="26"/>
        <v>46311</v>
      </c>
      <c r="Z105" s="332"/>
      <c r="AA105" s="332"/>
      <c r="AB105" s="332"/>
      <c r="AC105" s="332"/>
      <c r="AD105" s="286" t="str">
        <f t="shared" si="30"/>
        <v>Поставка ГСМ (бензин, дизтопливо) с. Самагалтай</v>
      </c>
      <c r="AE105" s="332"/>
      <c r="AF105" s="332">
        <v>876</v>
      </c>
      <c r="AG105" s="287" t="s">
        <v>145</v>
      </c>
      <c r="AH105" s="332">
        <v>110000</v>
      </c>
      <c r="AI105" s="332">
        <v>93000000000</v>
      </c>
      <c r="AJ105" s="332" t="s">
        <v>184</v>
      </c>
      <c r="AK105" s="340">
        <f t="shared" si="27"/>
        <v>46331</v>
      </c>
      <c r="AL105" s="340">
        <v>46397</v>
      </c>
      <c r="AM105" s="340">
        <f t="shared" si="28"/>
        <v>46427</v>
      </c>
      <c r="AN105" s="336">
        <v>2027</v>
      </c>
      <c r="AO105" s="332"/>
      <c r="AP105" s="332"/>
      <c r="AQ105" s="332"/>
      <c r="AR105" s="332"/>
      <c r="AS105" s="332"/>
      <c r="AT105" s="332"/>
      <c r="AU105" s="332"/>
      <c r="AV105" s="332"/>
      <c r="AW105" s="332"/>
      <c r="AX105" s="332"/>
      <c r="AY105" s="332"/>
      <c r="AZ105" s="332"/>
      <c r="BA105" s="646">
        <v>468</v>
      </c>
    </row>
    <row r="106" spans="1:53" s="389" customFormat="1" ht="47.25" x14ac:dyDescent="0.25">
      <c r="A106" s="19" t="s">
        <v>216</v>
      </c>
      <c r="B106" s="24" t="s">
        <v>399</v>
      </c>
      <c r="C106" s="21" t="s">
        <v>57</v>
      </c>
      <c r="D106" s="22" t="s">
        <v>178</v>
      </c>
      <c r="E106" s="19" t="s">
        <v>59</v>
      </c>
      <c r="F106" s="277">
        <v>1</v>
      </c>
      <c r="G106" s="21" t="s">
        <v>400</v>
      </c>
      <c r="H106" s="94" t="s">
        <v>61</v>
      </c>
      <c r="I106" s="94" t="s">
        <v>62</v>
      </c>
      <c r="J106" s="19">
        <v>1</v>
      </c>
      <c r="K106" s="24"/>
      <c r="L106" s="20" t="s">
        <v>63</v>
      </c>
      <c r="M106" s="21"/>
      <c r="N106" s="287" t="s">
        <v>64</v>
      </c>
      <c r="O106" s="373">
        <f t="shared" si="25"/>
        <v>153.28850163934425</v>
      </c>
      <c r="P106" s="25">
        <v>187.01197199999999</v>
      </c>
      <c r="Q106" s="388"/>
      <c r="R106" s="323">
        <f t="shared" si="29"/>
        <v>187.01197199999999</v>
      </c>
      <c r="S106" s="388"/>
      <c r="T106" s="388"/>
      <c r="U106" s="287" t="s">
        <v>1070</v>
      </c>
      <c r="V106" s="20" t="s">
        <v>57</v>
      </c>
      <c r="W106" s="287" t="s">
        <v>183</v>
      </c>
      <c r="X106" s="85">
        <v>46266</v>
      </c>
      <c r="Y106" s="340">
        <f t="shared" si="26"/>
        <v>46311</v>
      </c>
      <c r="Z106" s="332"/>
      <c r="AA106" s="332"/>
      <c r="AB106" s="332"/>
      <c r="AC106" s="332"/>
      <c r="AD106" s="286" t="str">
        <f t="shared" si="30"/>
        <v>Поставка ГСМ (бензин, дизтопливо) с. Эрзин</v>
      </c>
      <c r="AE106" s="332"/>
      <c r="AF106" s="332">
        <v>876</v>
      </c>
      <c r="AG106" s="287" t="s">
        <v>145</v>
      </c>
      <c r="AH106" s="332">
        <v>5000</v>
      </c>
      <c r="AI106" s="332">
        <v>93000000000</v>
      </c>
      <c r="AJ106" s="332" t="s">
        <v>184</v>
      </c>
      <c r="AK106" s="340">
        <f t="shared" si="27"/>
        <v>46331</v>
      </c>
      <c r="AL106" s="340">
        <v>46397</v>
      </c>
      <c r="AM106" s="340">
        <f t="shared" si="28"/>
        <v>46427</v>
      </c>
      <c r="AN106" s="336">
        <v>2027</v>
      </c>
      <c r="AO106" s="332"/>
      <c r="AP106" s="332"/>
      <c r="AQ106" s="332"/>
      <c r="AR106" s="332"/>
      <c r="AS106" s="332"/>
      <c r="AT106" s="332"/>
      <c r="AU106" s="332"/>
      <c r="AV106" s="332"/>
      <c r="AW106" s="332"/>
      <c r="AX106" s="332"/>
      <c r="AY106" s="332"/>
      <c r="AZ106" s="332"/>
      <c r="BA106" s="646">
        <v>469</v>
      </c>
    </row>
    <row r="107" spans="1:53" s="389" customFormat="1" ht="47.25" x14ac:dyDescent="0.25">
      <c r="A107" s="19" t="s">
        <v>216</v>
      </c>
      <c r="B107" s="24" t="s">
        <v>401</v>
      </c>
      <c r="C107" s="21" t="s">
        <v>57</v>
      </c>
      <c r="D107" s="22" t="s">
        <v>178</v>
      </c>
      <c r="E107" s="19" t="s">
        <v>59</v>
      </c>
      <c r="F107" s="277">
        <v>1</v>
      </c>
      <c r="G107" s="21" t="s">
        <v>402</v>
      </c>
      <c r="H107" s="17" t="s">
        <v>293</v>
      </c>
      <c r="I107" s="17" t="s">
        <v>294</v>
      </c>
      <c r="J107" s="19">
        <v>2</v>
      </c>
      <c r="K107" s="24"/>
      <c r="L107" s="20" t="s">
        <v>63</v>
      </c>
      <c r="M107" s="21"/>
      <c r="N107" s="287" t="s">
        <v>64</v>
      </c>
      <c r="O107" s="373">
        <f t="shared" si="25"/>
        <v>82.570427909114755</v>
      </c>
      <c r="P107" s="25">
        <v>100.73592204912001</v>
      </c>
      <c r="Q107" s="388"/>
      <c r="R107" s="323">
        <f t="shared" si="29"/>
        <v>100.73592204912001</v>
      </c>
      <c r="S107" s="388"/>
      <c r="T107" s="388"/>
      <c r="U107" s="287" t="s">
        <v>95</v>
      </c>
      <c r="V107" s="20" t="s">
        <v>57</v>
      </c>
      <c r="W107" s="287" t="s">
        <v>183</v>
      </c>
      <c r="X107" s="85">
        <v>46266</v>
      </c>
      <c r="Y107" s="340">
        <f t="shared" si="26"/>
        <v>46311</v>
      </c>
      <c r="Z107" s="332"/>
      <c r="AA107" s="332"/>
      <c r="AB107" s="332"/>
      <c r="AC107" s="332"/>
      <c r="AD107" s="286" t="str">
        <f t="shared" si="30"/>
        <v>Поставка запасных частей к трансформаторам</v>
      </c>
      <c r="AE107" s="332"/>
      <c r="AF107" s="44" t="s">
        <v>222</v>
      </c>
      <c r="AG107" s="332" t="s">
        <v>106</v>
      </c>
      <c r="AH107" s="332">
        <v>78</v>
      </c>
      <c r="AI107" s="332">
        <v>93000000000</v>
      </c>
      <c r="AJ107" s="332" t="s">
        <v>184</v>
      </c>
      <c r="AK107" s="340">
        <f t="shared" si="27"/>
        <v>46331</v>
      </c>
      <c r="AL107" s="340">
        <v>46397</v>
      </c>
      <c r="AM107" s="340">
        <f t="shared" si="28"/>
        <v>46427</v>
      </c>
      <c r="AN107" s="336">
        <v>2027</v>
      </c>
      <c r="AO107" s="332"/>
      <c r="AP107" s="332"/>
      <c r="AQ107" s="332"/>
      <c r="AR107" s="332"/>
      <c r="AS107" s="332"/>
      <c r="AT107" s="332"/>
      <c r="AU107" s="332"/>
      <c r="AV107" s="332"/>
      <c r="AW107" s="332"/>
      <c r="AX107" s="332"/>
      <c r="AY107" s="332"/>
      <c r="AZ107" s="332"/>
      <c r="BA107" s="646">
        <v>470</v>
      </c>
    </row>
    <row r="108" spans="1:53" s="389" customFormat="1" ht="47.25" x14ac:dyDescent="0.25">
      <c r="A108" s="55" t="s">
        <v>216</v>
      </c>
      <c r="B108" s="24" t="s">
        <v>403</v>
      </c>
      <c r="C108" s="21" t="s">
        <v>57</v>
      </c>
      <c r="D108" s="22" t="s">
        <v>178</v>
      </c>
      <c r="E108" s="19" t="s">
        <v>59</v>
      </c>
      <c r="F108" s="277">
        <v>1</v>
      </c>
      <c r="G108" s="21" t="s">
        <v>404</v>
      </c>
      <c r="H108" s="17" t="s">
        <v>93</v>
      </c>
      <c r="I108" s="17" t="s">
        <v>405</v>
      </c>
      <c r="J108" s="19">
        <v>2</v>
      </c>
      <c r="K108" s="24"/>
      <c r="L108" s="20" t="s">
        <v>63</v>
      </c>
      <c r="M108" s="21"/>
      <c r="N108" s="287" t="s">
        <v>64</v>
      </c>
      <c r="O108" s="373">
        <f t="shared" si="25"/>
        <v>85.264081967213116</v>
      </c>
      <c r="P108" s="25">
        <v>104.02217999999999</v>
      </c>
      <c r="Q108" s="388"/>
      <c r="R108" s="323">
        <f t="shared" si="29"/>
        <v>104.02217999999999</v>
      </c>
      <c r="S108" s="388"/>
      <c r="T108" s="388"/>
      <c r="U108" s="287" t="s">
        <v>95</v>
      </c>
      <c r="V108" s="20" t="s">
        <v>57</v>
      </c>
      <c r="W108" s="287" t="s">
        <v>183</v>
      </c>
      <c r="X108" s="85">
        <v>46266</v>
      </c>
      <c r="Y108" s="340">
        <f t="shared" si="26"/>
        <v>46311</v>
      </c>
      <c r="Z108" s="332"/>
      <c r="AA108" s="332"/>
      <c r="AB108" s="332"/>
      <c r="AC108" s="332"/>
      <c r="AD108" s="286" t="str">
        <f t="shared" si="30"/>
        <v>Поставка кабельно-проводниковой продукции до 1кв</v>
      </c>
      <c r="AE108" s="332"/>
      <c r="AF108" s="95">
        <v>876</v>
      </c>
      <c r="AG108" s="287" t="s">
        <v>145</v>
      </c>
      <c r="AH108" s="332">
        <v>420</v>
      </c>
      <c r="AI108" s="332">
        <v>93000000000</v>
      </c>
      <c r="AJ108" s="332" t="s">
        <v>184</v>
      </c>
      <c r="AK108" s="340">
        <f t="shared" si="27"/>
        <v>46331</v>
      </c>
      <c r="AL108" s="340">
        <v>46397</v>
      </c>
      <c r="AM108" s="340">
        <f t="shared" si="28"/>
        <v>46427</v>
      </c>
      <c r="AN108" s="336">
        <v>2027</v>
      </c>
      <c r="AO108" s="332"/>
      <c r="AP108" s="332"/>
      <c r="AQ108" s="332"/>
      <c r="AR108" s="332"/>
      <c r="AS108" s="332"/>
      <c r="AT108" s="332"/>
      <c r="AU108" s="332"/>
      <c r="AV108" s="332"/>
      <c r="AW108" s="332"/>
      <c r="AX108" s="332"/>
      <c r="AY108" s="332"/>
      <c r="AZ108" s="332"/>
      <c r="BA108" s="646">
        <v>471</v>
      </c>
    </row>
    <row r="109" spans="1:53" s="389" customFormat="1" ht="47.25" x14ac:dyDescent="0.25">
      <c r="A109" s="19" t="s">
        <v>216</v>
      </c>
      <c r="B109" s="24" t="s">
        <v>406</v>
      </c>
      <c r="C109" s="21" t="s">
        <v>57</v>
      </c>
      <c r="D109" s="22" t="s">
        <v>178</v>
      </c>
      <c r="E109" s="19" t="s">
        <v>59</v>
      </c>
      <c r="F109" s="277">
        <v>1</v>
      </c>
      <c r="G109" s="21" t="s">
        <v>407</v>
      </c>
      <c r="H109" s="17" t="s">
        <v>168</v>
      </c>
      <c r="I109" s="335" t="s">
        <v>408</v>
      </c>
      <c r="J109" s="19">
        <v>1</v>
      </c>
      <c r="K109" s="24"/>
      <c r="L109" s="20" t="s">
        <v>63</v>
      </c>
      <c r="M109" s="21"/>
      <c r="N109" s="287" t="s">
        <v>64</v>
      </c>
      <c r="O109" s="373">
        <f t="shared" si="25"/>
        <v>411.77664238691801</v>
      </c>
      <c r="P109" s="25">
        <v>502.36750371203993</v>
      </c>
      <c r="Q109" s="388"/>
      <c r="R109" s="323">
        <f t="shared" si="29"/>
        <v>502.36750371203993</v>
      </c>
      <c r="S109" s="388"/>
      <c r="T109" s="388"/>
      <c r="U109" s="287" t="s">
        <v>272</v>
      </c>
      <c r="V109" s="20" t="s">
        <v>57</v>
      </c>
      <c r="W109" s="19" t="s">
        <v>66</v>
      </c>
      <c r="X109" s="85">
        <v>46266</v>
      </c>
      <c r="Y109" s="340">
        <f t="shared" ref="Y109" si="31">X109+45</f>
        <v>46311</v>
      </c>
      <c r="Z109" s="332"/>
      <c r="AA109" s="332"/>
      <c r="AB109" s="332"/>
      <c r="AC109" s="332"/>
      <c r="AD109" s="286" t="str">
        <f t="shared" si="30"/>
        <v>Поставка вводов 0,4-20 кВ</v>
      </c>
      <c r="AE109" s="332"/>
      <c r="AF109" s="95">
        <v>876</v>
      </c>
      <c r="AG109" s="287" t="s">
        <v>145</v>
      </c>
      <c r="AH109" s="332">
        <v>37</v>
      </c>
      <c r="AI109" s="332">
        <v>93000000000</v>
      </c>
      <c r="AJ109" s="332" t="s">
        <v>184</v>
      </c>
      <c r="AK109" s="340">
        <f t="shared" si="27"/>
        <v>46331</v>
      </c>
      <c r="AL109" s="340">
        <v>46397</v>
      </c>
      <c r="AM109" s="340">
        <f t="shared" ref="AM109" si="32">AL109+30</f>
        <v>46427</v>
      </c>
      <c r="AN109" s="336">
        <v>2027</v>
      </c>
      <c r="AO109" s="332"/>
      <c r="AP109" s="332"/>
      <c r="AQ109" s="332"/>
      <c r="AR109" s="332"/>
      <c r="AS109" s="332"/>
      <c r="AT109" s="332"/>
      <c r="AU109" s="332"/>
      <c r="AV109" s="332"/>
      <c r="AW109" s="332"/>
      <c r="AX109" s="332"/>
      <c r="AY109" s="332"/>
      <c r="AZ109" s="332"/>
      <c r="BA109" s="646">
        <v>472</v>
      </c>
    </row>
    <row r="110" spans="1:53" s="285" customFormat="1" ht="95.25" customHeight="1" x14ac:dyDescent="0.25">
      <c r="A110" s="93" t="s">
        <v>409</v>
      </c>
      <c r="B110" s="390" t="s">
        <v>410</v>
      </c>
      <c r="C110" s="51" t="s">
        <v>57</v>
      </c>
      <c r="D110" s="44" t="s">
        <v>411</v>
      </c>
      <c r="E110" s="282" t="s">
        <v>412</v>
      </c>
      <c r="F110" s="335" t="s">
        <v>413</v>
      </c>
      <c r="G110" s="44" t="s">
        <v>414</v>
      </c>
      <c r="H110" s="282" t="s">
        <v>415</v>
      </c>
      <c r="I110" s="20" t="s">
        <v>416</v>
      </c>
      <c r="J110" s="282">
        <v>1</v>
      </c>
      <c r="K110" s="282">
        <v>15</v>
      </c>
      <c r="L110" s="20" t="s">
        <v>63</v>
      </c>
      <c r="M110" s="282"/>
      <c r="N110" s="96" t="s">
        <v>417</v>
      </c>
      <c r="O110" s="373">
        <v>5059.5839999999998</v>
      </c>
      <c r="P110" s="97">
        <f>O110*1.22</f>
        <v>6172.6924799999997</v>
      </c>
      <c r="Q110" s="48">
        <f>P110</f>
        <v>6172.6924799999997</v>
      </c>
      <c r="R110" s="48"/>
      <c r="S110" s="383"/>
      <c r="T110" s="383"/>
      <c r="U110" s="20" t="s">
        <v>212</v>
      </c>
      <c r="V110" s="20" t="s">
        <v>57</v>
      </c>
      <c r="W110" s="20" t="s">
        <v>213</v>
      </c>
      <c r="X110" s="346">
        <v>46132</v>
      </c>
      <c r="Y110" s="346">
        <v>46132</v>
      </c>
      <c r="Z110" s="20" t="s">
        <v>418</v>
      </c>
      <c r="AA110" s="20" t="s">
        <v>419</v>
      </c>
      <c r="AB110" s="20">
        <v>5612042824</v>
      </c>
      <c r="AC110" s="20">
        <v>502401001</v>
      </c>
      <c r="AD110" s="286" t="str">
        <f t="shared" si="30"/>
        <v>Консультационная и техническая поддержка ПК «Энергобилинг» подсистема «Сбыт.Население», подсистема «Сбыт. Юридические лица»</v>
      </c>
      <c r="AE110" s="20"/>
      <c r="AF110" s="287">
        <v>876</v>
      </c>
      <c r="AG110" s="287" t="s">
        <v>145</v>
      </c>
      <c r="AH110" s="282">
        <v>1</v>
      </c>
      <c r="AI110" s="347">
        <v>93000000000</v>
      </c>
      <c r="AJ110" s="286" t="s">
        <v>68</v>
      </c>
      <c r="AK110" s="346">
        <v>46132</v>
      </c>
      <c r="AL110" s="280">
        <v>46132</v>
      </c>
      <c r="AM110" s="280">
        <f>AL110+365</f>
        <v>46497</v>
      </c>
      <c r="AN110" s="20" t="s">
        <v>420</v>
      </c>
      <c r="AO110" s="20"/>
      <c r="AP110" s="282"/>
      <c r="AQ110" s="282"/>
      <c r="AR110" s="282"/>
      <c r="AS110" s="346"/>
      <c r="AT110" s="348"/>
      <c r="AU110" s="349"/>
      <c r="AV110" s="282"/>
      <c r="AW110" s="282"/>
      <c r="AX110" s="282"/>
      <c r="AY110" s="282"/>
      <c r="AZ110" s="282" t="s">
        <v>1305</v>
      </c>
      <c r="BA110" s="643">
        <v>473</v>
      </c>
    </row>
    <row r="111" spans="1:53" s="494" customFormat="1" ht="63" x14ac:dyDescent="0.25">
      <c r="A111" s="554" t="s">
        <v>409</v>
      </c>
      <c r="B111" s="555" t="s">
        <v>421</v>
      </c>
      <c r="C111" s="762" t="s">
        <v>57</v>
      </c>
      <c r="D111" s="624" t="s">
        <v>411</v>
      </c>
      <c r="E111" s="554" t="s">
        <v>412</v>
      </c>
      <c r="F111" s="757" t="s">
        <v>413</v>
      </c>
      <c r="G111" s="1229" t="s">
        <v>422</v>
      </c>
      <c r="H111" s="554" t="s">
        <v>423</v>
      </c>
      <c r="I111" s="455" t="s">
        <v>424</v>
      </c>
      <c r="J111" s="554">
        <v>1</v>
      </c>
      <c r="K111" s="554">
        <v>15</v>
      </c>
      <c r="L111" s="455" t="s">
        <v>63</v>
      </c>
      <c r="M111" s="554"/>
      <c r="N111" s="455" t="s">
        <v>118</v>
      </c>
      <c r="O111" s="780">
        <v>150</v>
      </c>
      <c r="P111" s="901">
        <v>150</v>
      </c>
      <c r="Q111" s="780">
        <v>150</v>
      </c>
      <c r="R111" s="780"/>
      <c r="S111" s="559"/>
      <c r="T111" s="559"/>
      <c r="U111" s="455" t="s">
        <v>1070</v>
      </c>
      <c r="V111" s="455" t="s">
        <v>57</v>
      </c>
      <c r="W111" s="455" t="s">
        <v>66</v>
      </c>
      <c r="X111" s="560">
        <v>46115</v>
      </c>
      <c r="Y111" s="560">
        <f t="shared" ref="Y111:Y120" si="33">X111+45</f>
        <v>46160</v>
      </c>
      <c r="Z111" s="455"/>
      <c r="AA111" s="455"/>
      <c r="AB111" s="455"/>
      <c r="AC111" s="455"/>
      <c r="AD111" s="562" t="str">
        <f t="shared" si="30"/>
        <v>Право использования программы для ЭВМ "Контур.Диадок", модуль "Коннектор", по тарифному плану "Доставка" сроком на 1 год</v>
      </c>
      <c r="AE111" s="554"/>
      <c r="AF111" s="557">
        <v>876</v>
      </c>
      <c r="AG111" s="557" t="s">
        <v>145</v>
      </c>
      <c r="AH111" s="554">
        <v>1</v>
      </c>
      <c r="AI111" s="902">
        <v>93000000000</v>
      </c>
      <c r="AJ111" s="562" t="s">
        <v>68</v>
      </c>
      <c r="AK111" s="560">
        <f t="shared" ref="AK111:AK121" si="34">Y111+20</f>
        <v>46180</v>
      </c>
      <c r="AL111" s="632">
        <f>AK111</f>
        <v>46180</v>
      </c>
      <c r="AM111" s="632">
        <f>AL111+365</f>
        <v>46545</v>
      </c>
      <c r="AN111" s="455" t="s">
        <v>420</v>
      </c>
      <c r="AO111" s="455"/>
      <c r="AP111" s="554"/>
      <c r="AQ111" s="554"/>
      <c r="AR111" s="554"/>
      <c r="AS111" s="560"/>
      <c r="AT111" s="564"/>
      <c r="AU111" s="565"/>
      <c r="AV111" s="554"/>
      <c r="AW111" s="554"/>
      <c r="AX111" s="554"/>
      <c r="AY111" s="554"/>
      <c r="AZ111" s="554" t="s">
        <v>1445</v>
      </c>
      <c r="BA111" s="644">
        <v>474</v>
      </c>
    </row>
    <row r="112" spans="1:53" s="285" customFormat="1" ht="47.25" x14ac:dyDescent="0.25">
      <c r="A112" s="282" t="s">
        <v>409</v>
      </c>
      <c r="B112" s="390" t="s">
        <v>425</v>
      </c>
      <c r="C112" s="51" t="s">
        <v>57</v>
      </c>
      <c r="D112" s="44" t="s">
        <v>411</v>
      </c>
      <c r="E112" s="282" t="s">
        <v>412</v>
      </c>
      <c r="F112" s="335" t="s">
        <v>413</v>
      </c>
      <c r="G112" s="368" t="s">
        <v>426</v>
      </c>
      <c r="H112" s="282" t="s">
        <v>423</v>
      </c>
      <c r="I112" s="20" t="s">
        <v>424</v>
      </c>
      <c r="J112" s="282">
        <v>1</v>
      </c>
      <c r="K112" s="282">
        <v>15</v>
      </c>
      <c r="L112" s="20" t="s">
        <v>63</v>
      </c>
      <c r="M112" s="282"/>
      <c r="N112" s="20" t="s">
        <v>118</v>
      </c>
      <c r="O112" s="48">
        <v>250</v>
      </c>
      <c r="P112" s="97">
        <v>250</v>
      </c>
      <c r="Q112" s="48">
        <v>250</v>
      </c>
      <c r="R112" s="48"/>
      <c r="S112" s="383"/>
      <c r="T112" s="383"/>
      <c r="U112" s="20" t="s">
        <v>1070</v>
      </c>
      <c r="V112" s="20" t="s">
        <v>57</v>
      </c>
      <c r="W112" s="20" t="s">
        <v>66</v>
      </c>
      <c r="X112" s="346">
        <v>46163</v>
      </c>
      <c r="Y112" s="346">
        <f t="shared" si="33"/>
        <v>46208</v>
      </c>
      <c r="Z112" s="20"/>
      <c r="AA112" s="20"/>
      <c r="AB112" s="20"/>
      <c r="AC112" s="20"/>
      <c r="AD112" s="286" t="str">
        <f t="shared" si="30"/>
        <v>Право использования программы для ЭВМ "Контур.Диадок", тарифный план "35000" документов</v>
      </c>
      <c r="AE112" s="282"/>
      <c r="AF112" s="287">
        <v>876</v>
      </c>
      <c r="AG112" s="287" t="s">
        <v>145</v>
      </c>
      <c r="AH112" s="282">
        <v>1</v>
      </c>
      <c r="AI112" s="347">
        <v>93000000000</v>
      </c>
      <c r="AJ112" s="286" t="s">
        <v>68</v>
      </c>
      <c r="AK112" s="346">
        <f t="shared" si="34"/>
        <v>46228</v>
      </c>
      <c r="AL112" s="280">
        <f>AK112</f>
        <v>46228</v>
      </c>
      <c r="AM112" s="280">
        <f>AL112+365</f>
        <v>46593</v>
      </c>
      <c r="AN112" s="20" t="s">
        <v>420</v>
      </c>
      <c r="AO112" s="20"/>
      <c r="AP112" s="282"/>
      <c r="AQ112" s="282"/>
      <c r="AR112" s="282"/>
      <c r="AS112" s="346"/>
      <c r="AT112" s="348"/>
      <c r="AU112" s="349"/>
      <c r="AV112" s="282"/>
      <c r="AW112" s="282"/>
      <c r="AX112" s="282"/>
      <c r="AY112" s="282"/>
      <c r="AZ112" s="282"/>
      <c r="BA112" s="643">
        <v>475</v>
      </c>
    </row>
    <row r="113" spans="1:53" s="285" customFormat="1" ht="63" x14ac:dyDescent="0.25">
      <c r="A113" s="282" t="s">
        <v>409</v>
      </c>
      <c r="B113" s="390" t="s">
        <v>427</v>
      </c>
      <c r="C113" s="51" t="s">
        <v>57</v>
      </c>
      <c r="D113" s="44" t="s">
        <v>411</v>
      </c>
      <c r="E113" s="282" t="s">
        <v>412</v>
      </c>
      <c r="F113" s="335" t="s">
        <v>413</v>
      </c>
      <c r="G113" s="368" t="s">
        <v>428</v>
      </c>
      <c r="H113" s="282" t="s">
        <v>423</v>
      </c>
      <c r="I113" s="20" t="s">
        <v>424</v>
      </c>
      <c r="J113" s="282">
        <v>1</v>
      </c>
      <c r="K113" s="282">
        <v>15</v>
      </c>
      <c r="L113" s="20" t="s">
        <v>63</v>
      </c>
      <c r="M113" s="282"/>
      <c r="N113" s="20" t="s">
        <v>118</v>
      </c>
      <c r="O113" s="48">
        <v>4200</v>
      </c>
      <c r="P113" s="97">
        <v>4200</v>
      </c>
      <c r="Q113" s="48">
        <f>P113</f>
        <v>4200</v>
      </c>
      <c r="R113" s="48"/>
      <c r="S113" s="383"/>
      <c r="T113" s="383"/>
      <c r="U113" s="20" t="s">
        <v>1070</v>
      </c>
      <c r="V113" s="20" t="s">
        <v>65</v>
      </c>
      <c r="W113" s="20" t="s">
        <v>66</v>
      </c>
      <c r="X113" s="346">
        <v>46202</v>
      </c>
      <c r="Y113" s="346">
        <f t="shared" si="33"/>
        <v>46247</v>
      </c>
      <c r="Z113" s="20"/>
      <c r="AA113" s="20"/>
      <c r="AB113" s="20"/>
      <c r="AC113" s="20"/>
      <c r="AD113" s="286" t="str">
        <f t="shared" si="30"/>
        <v>Приобретение неисключительных прав использования (лицензии) системы управления базами данных «Тантор»</v>
      </c>
      <c r="AE113" s="282"/>
      <c r="AF113" s="287">
        <v>876</v>
      </c>
      <c r="AG113" s="287" t="s">
        <v>145</v>
      </c>
      <c r="AH113" s="282">
        <v>1</v>
      </c>
      <c r="AI113" s="347">
        <v>93000000000</v>
      </c>
      <c r="AJ113" s="286" t="s">
        <v>68</v>
      </c>
      <c r="AK113" s="346">
        <f t="shared" si="34"/>
        <v>46267</v>
      </c>
      <c r="AL113" s="280">
        <f>AK113</f>
        <v>46267</v>
      </c>
      <c r="AM113" s="280">
        <f>AL113+365</f>
        <v>46632</v>
      </c>
      <c r="AN113" s="20" t="s">
        <v>420</v>
      </c>
      <c r="AO113" s="20"/>
      <c r="AP113" s="282"/>
      <c r="AQ113" s="282"/>
      <c r="AR113" s="282"/>
      <c r="AS113" s="346"/>
      <c r="AT113" s="348"/>
      <c r="AU113" s="349"/>
      <c r="AV113" s="282"/>
      <c r="AW113" s="282"/>
      <c r="AX113" s="282"/>
      <c r="AY113" s="282"/>
      <c r="AZ113" s="282" t="s">
        <v>1134</v>
      </c>
      <c r="BA113" s="643">
        <v>476</v>
      </c>
    </row>
    <row r="114" spans="1:53" s="100" customFormat="1" ht="47.25" x14ac:dyDescent="0.25">
      <c r="A114" s="95" t="s">
        <v>409</v>
      </c>
      <c r="B114" s="390" t="s">
        <v>429</v>
      </c>
      <c r="C114" s="95" t="s">
        <v>57</v>
      </c>
      <c r="D114" s="95" t="s">
        <v>430</v>
      </c>
      <c r="E114" s="95" t="s">
        <v>412</v>
      </c>
      <c r="F114" s="95">
        <v>1</v>
      </c>
      <c r="G114" s="95" t="s">
        <v>431</v>
      </c>
      <c r="H114" s="95" t="s">
        <v>423</v>
      </c>
      <c r="I114" s="101" t="s">
        <v>432</v>
      </c>
      <c r="J114" s="95">
        <v>1</v>
      </c>
      <c r="K114" s="95"/>
      <c r="L114" s="20" t="s">
        <v>63</v>
      </c>
      <c r="M114" s="95"/>
      <c r="N114" s="20" t="s">
        <v>118</v>
      </c>
      <c r="O114" s="102">
        <v>2567.4960000000001</v>
      </c>
      <c r="P114" s="102">
        <v>2567.4960000000001</v>
      </c>
      <c r="Q114" s="102"/>
      <c r="R114" s="102">
        <f>P114</f>
        <v>2567.4960000000001</v>
      </c>
      <c r="S114" s="102"/>
      <c r="T114" s="103"/>
      <c r="U114" s="95" t="s">
        <v>1070</v>
      </c>
      <c r="V114" s="20" t="s">
        <v>65</v>
      </c>
      <c r="W114" s="95" t="s">
        <v>66</v>
      </c>
      <c r="X114" s="104">
        <v>46313</v>
      </c>
      <c r="Y114" s="104">
        <f t="shared" si="33"/>
        <v>46358</v>
      </c>
      <c r="Z114" s="68"/>
      <c r="AA114" s="68"/>
      <c r="AB114" s="68"/>
      <c r="AC114" s="68"/>
      <c r="AD114" s="286" t="str">
        <f t="shared" si="30"/>
        <v>Оказание услуг по адаптации и сопровождению СПС КонсультантПлюс</v>
      </c>
      <c r="AE114" s="95"/>
      <c r="AF114" s="95">
        <v>876</v>
      </c>
      <c r="AG114" s="287" t="s">
        <v>145</v>
      </c>
      <c r="AH114" s="95">
        <v>1</v>
      </c>
      <c r="AI114" s="105">
        <v>93000000000</v>
      </c>
      <c r="AJ114" s="95" t="s">
        <v>68</v>
      </c>
      <c r="AK114" s="104">
        <f t="shared" si="34"/>
        <v>46378</v>
      </c>
      <c r="AL114" s="104">
        <v>46388</v>
      </c>
      <c r="AM114" s="104">
        <f t="shared" ref="AM114:AM123" si="35">AL114+364</f>
        <v>46752</v>
      </c>
      <c r="AN114" s="95">
        <v>2027</v>
      </c>
      <c r="AO114" s="95"/>
      <c r="AP114" s="95"/>
      <c r="AQ114" s="95"/>
      <c r="AR114" s="95"/>
      <c r="AS114" s="104"/>
      <c r="AT114" s="106"/>
      <c r="AU114" s="107"/>
      <c r="AV114" s="95"/>
      <c r="AW114" s="95"/>
      <c r="AX114" s="95"/>
      <c r="AY114" s="95"/>
      <c r="AZ114" s="95"/>
      <c r="BA114" s="647">
        <v>477</v>
      </c>
    </row>
    <row r="115" spans="1:53" s="778" customFormat="1" ht="96.75" customHeight="1" x14ac:dyDescent="0.25">
      <c r="A115" s="607" t="s">
        <v>409</v>
      </c>
      <c r="B115" s="555" t="s">
        <v>433</v>
      </c>
      <c r="C115" s="607" t="s">
        <v>57</v>
      </c>
      <c r="D115" s="607" t="s">
        <v>434</v>
      </c>
      <c r="E115" s="607" t="s">
        <v>412</v>
      </c>
      <c r="F115" s="607">
        <v>1</v>
      </c>
      <c r="G115" s="607" t="s">
        <v>435</v>
      </c>
      <c r="H115" s="607" t="s">
        <v>415</v>
      </c>
      <c r="I115" s="771" t="s">
        <v>436</v>
      </c>
      <c r="J115" s="607">
        <v>1</v>
      </c>
      <c r="K115" s="607"/>
      <c r="L115" s="455" t="s">
        <v>63</v>
      </c>
      <c r="M115" s="607"/>
      <c r="N115" s="455" t="s">
        <v>118</v>
      </c>
      <c r="O115" s="772">
        <f>P115/1.22</f>
        <v>256.83934426229507</v>
      </c>
      <c r="P115" s="772">
        <v>313.34399999999999</v>
      </c>
      <c r="Q115" s="772">
        <f t="shared" ref="Q115:Q126" si="36">P115</f>
        <v>313.34399999999999</v>
      </c>
      <c r="R115" s="772"/>
      <c r="S115" s="773"/>
      <c r="T115" s="773"/>
      <c r="U115" s="607" t="s">
        <v>1070</v>
      </c>
      <c r="V115" s="455" t="s">
        <v>57</v>
      </c>
      <c r="W115" s="607" t="s">
        <v>66</v>
      </c>
      <c r="X115" s="699">
        <v>46046</v>
      </c>
      <c r="Y115" s="699">
        <f t="shared" si="33"/>
        <v>46091</v>
      </c>
      <c r="Z115" s="528"/>
      <c r="AA115" s="528"/>
      <c r="AB115" s="528"/>
      <c r="AC115" s="528"/>
      <c r="AD115" s="562" t="str">
        <f t="shared" si="30"/>
        <v>Приобретение сертификата на техническую поддержку программного комплекса электронного документооборота  
   "СЭДО"</v>
      </c>
      <c r="AE115" s="607"/>
      <c r="AF115" s="607">
        <v>876</v>
      </c>
      <c r="AG115" s="557" t="s">
        <v>145</v>
      </c>
      <c r="AH115" s="607">
        <v>1</v>
      </c>
      <c r="AI115" s="774">
        <v>93000000000</v>
      </c>
      <c r="AJ115" s="607" t="s">
        <v>68</v>
      </c>
      <c r="AK115" s="699">
        <f t="shared" si="34"/>
        <v>46111</v>
      </c>
      <c r="AL115" s="699">
        <f t="shared" ref="AL115:AL130" si="37">AK115</f>
        <v>46111</v>
      </c>
      <c r="AM115" s="699">
        <f t="shared" si="35"/>
        <v>46475</v>
      </c>
      <c r="AN115" s="607" t="s">
        <v>420</v>
      </c>
      <c r="AO115" s="607"/>
      <c r="AP115" s="607"/>
      <c r="AQ115" s="607"/>
      <c r="AR115" s="607"/>
      <c r="AS115" s="699"/>
      <c r="AT115" s="775"/>
      <c r="AU115" s="776"/>
      <c r="AV115" s="607"/>
      <c r="AW115" s="607"/>
      <c r="AX115" s="607"/>
      <c r="AY115" s="607"/>
      <c r="AZ115" s="607" t="s">
        <v>1177</v>
      </c>
      <c r="BA115" s="777">
        <v>478</v>
      </c>
    </row>
    <row r="116" spans="1:53" s="494" customFormat="1" ht="80.25" customHeight="1" x14ac:dyDescent="0.25">
      <c r="A116" s="607" t="s">
        <v>409</v>
      </c>
      <c r="B116" s="555" t="s">
        <v>437</v>
      </c>
      <c r="C116" s="607" t="s">
        <v>57</v>
      </c>
      <c r="D116" s="607" t="s">
        <v>434</v>
      </c>
      <c r="E116" s="607" t="s">
        <v>412</v>
      </c>
      <c r="F116" s="607">
        <v>1</v>
      </c>
      <c r="G116" s="607" t="s">
        <v>438</v>
      </c>
      <c r="H116" s="740" t="s">
        <v>415</v>
      </c>
      <c r="I116" s="771" t="s">
        <v>436</v>
      </c>
      <c r="J116" s="607">
        <v>1</v>
      </c>
      <c r="K116" s="607"/>
      <c r="L116" s="455" t="s">
        <v>63</v>
      </c>
      <c r="M116" s="607"/>
      <c r="N116" s="455" t="s">
        <v>118</v>
      </c>
      <c r="O116" s="772">
        <v>1338.7786900000001</v>
      </c>
      <c r="P116" s="772">
        <f>O116*1.22</f>
        <v>1633.3100018</v>
      </c>
      <c r="Q116" s="772">
        <f t="shared" si="36"/>
        <v>1633.3100018</v>
      </c>
      <c r="R116" s="772"/>
      <c r="S116" s="773"/>
      <c r="T116" s="773"/>
      <c r="U116" s="607" t="s">
        <v>1070</v>
      </c>
      <c r="V116" s="455" t="s">
        <v>65</v>
      </c>
      <c r="W116" s="607" t="s">
        <v>66</v>
      </c>
      <c r="X116" s="699">
        <v>46142</v>
      </c>
      <c r="Y116" s="699">
        <f>X116+30</f>
        <v>46172</v>
      </c>
      <c r="Z116" s="528"/>
      <c r="AA116" s="528"/>
      <c r="AB116" s="528"/>
      <c r="AC116" s="528"/>
      <c r="AD116" s="562" t="str">
        <f t="shared" si="30"/>
        <v>Приобретение сертификатов на техническая поддержку системы управления базами данных Postgres Pro</v>
      </c>
      <c r="AE116" s="607"/>
      <c r="AF116" s="607">
        <v>876</v>
      </c>
      <c r="AG116" s="557" t="s">
        <v>145</v>
      </c>
      <c r="AH116" s="607">
        <v>1</v>
      </c>
      <c r="AI116" s="774">
        <v>93000000000</v>
      </c>
      <c r="AJ116" s="607" t="s">
        <v>68</v>
      </c>
      <c r="AK116" s="699">
        <f t="shared" si="34"/>
        <v>46192</v>
      </c>
      <c r="AL116" s="699">
        <f t="shared" si="37"/>
        <v>46192</v>
      </c>
      <c r="AM116" s="699">
        <f t="shared" si="35"/>
        <v>46556</v>
      </c>
      <c r="AN116" s="607" t="s">
        <v>420</v>
      </c>
      <c r="AO116" s="607"/>
      <c r="AP116" s="607"/>
      <c r="AQ116" s="607"/>
      <c r="AR116" s="607"/>
      <c r="AS116" s="699"/>
      <c r="AT116" s="775"/>
      <c r="AU116" s="776"/>
      <c r="AV116" s="607"/>
      <c r="AW116" s="607"/>
      <c r="AX116" s="607"/>
      <c r="AY116" s="607"/>
      <c r="AZ116" s="607" t="s">
        <v>1327</v>
      </c>
      <c r="BA116" s="644">
        <v>479</v>
      </c>
    </row>
    <row r="117" spans="1:53" s="285" customFormat="1" ht="106.5" customHeight="1" x14ac:dyDescent="0.25">
      <c r="A117" s="95" t="s">
        <v>409</v>
      </c>
      <c r="B117" s="390" t="s">
        <v>439</v>
      </c>
      <c r="C117" s="95" t="s">
        <v>57</v>
      </c>
      <c r="D117" s="95" t="s">
        <v>434</v>
      </c>
      <c r="E117" s="95" t="s">
        <v>412</v>
      </c>
      <c r="F117" s="95">
        <v>1</v>
      </c>
      <c r="G117" s="95" t="s">
        <v>440</v>
      </c>
      <c r="H117" s="95" t="s">
        <v>415</v>
      </c>
      <c r="I117" s="391" t="s">
        <v>436</v>
      </c>
      <c r="J117" s="95">
        <v>1</v>
      </c>
      <c r="K117" s="95"/>
      <c r="L117" s="20" t="s">
        <v>63</v>
      </c>
      <c r="M117" s="95"/>
      <c r="N117" s="20" t="s">
        <v>118</v>
      </c>
      <c r="O117" s="102">
        <f>180</f>
        <v>180</v>
      </c>
      <c r="P117" s="102">
        <v>180</v>
      </c>
      <c r="Q117" s="102">
        <f t="shared" si="36"/>
        <v>180</v>
      </c>
      <c r="R117" s="102"/>
      <c r="S117" s="103"/>
      <c r="T117" s="103"/>
      <c r="U117" s="95" t="s">
        <v>1070</v>
      </c>
      <c r="V117" s="20" t="s">
        <v>57</v>
      </c>
      <c r="W117" s="95" t="s">
        <v>66</v>
      </c>
      <c r="X117" s="104">
        <v>46201</v>
      </c>
      <c r="Y117" s="104">
        <f t="shared" si="33"/>
        <v>46246</v>
      </c>
      <c r="Z117" s="68"/>
      <c r="AA117" s="68"/>
      <c r="AB117" s="68"/>
      <c r="AC117" s="68"/>
      <c r="AD117" s="286" t="str">
        <f t="shared" si="30"/>
        <v xml:space="preserve">Приобретение права на обновление программы для ЭВМ "Система удаленного мониторинга и управления "Ассистент" на 1 год в редакции "Корпорация+" </v>
      </c>
      <c r="AE117" s="95"/>
      <c r="AF117" s="95">
        <v>876</v>
      </c>
      <c r="AG117" s="287" t="s">
        <v>145</v>
      </c>
      <c r="AH117" s="95">
        <v>1</v>
      </c>
      <c r="AI117" s="105">
        <v>93000000000</v>
      </c>
      <c r="AJ117" s="95" t="s">
        <v>68</v>
      </c>
      <c r="AK117" s="104">
        <f t="shared" si="34"/>
        <v>46266</v>
      </c>
      <c r="AL117" s="104">
        <f t="shared" si="37"/>
        <v>46266</v>
      </c>
      <c r="AM117" s="104">
        <f t="shared" si="35"/>
        <v>46630</v>
      </c>
      <c r="AN117" s="95" t="s">
        <v>420</v>
      </c>
      <c r="AO117" s="95"/>
      <c r="AP117" s="95"/>
      <c r="AQ117" s="95"/>
      <c r="AR117" s="95"/>
      <c r="AS117" s="104"/>
      <c r="AT117" s="106"/>
      <c r="AU117" s="107"/>
      <c r="AV117" s="95"/>
      <c r="AW117" s="95"/>
      <c r="AX117" s="95"/>
      <c r="AY117" s="95"/>
      <c r="AZ117" s="95"/>
      <c r="BA117" s="643">
        <v>480</v>
      </c>
    </row>
    <row r="118" spans="1:53" s="285" customFormat="1" ht="80.25" customHeight="1" x14ac:dyDescent="0.25">
      <c r="A118" s="95" t="s">
        <v>409</v>
      </c>
      <c r="B118" s="390" t="s">
        <v>441</v>
      </c>
      <c r="C118" s="95" t="s">
        <v>57</v>
      </c>
      <c r="D118" s="95" t="s">
        <v>434</v>
      </c>
      <c r="E118" s="95" t="s">
        <v>412</v>
      </c>
      <c r="F118" s="95">
        <v>1</v>
      </c>
      <c r="G118" s="95" t="s">
        <v>442</v>
      </c>
      <c r="H118" s="70" t="s">
        <v>415</v>
      </c>
      <c r="I118" s="101" t="s">
        <v>436</v>
      </c>
      <c r="J118" s="95">
        <v>1</v>
      </c>
      <c r="K118" s="95"/>
      <c r="L118" s="20" t="s">
        <v>63</v>
      </c>
      <c r="M118" s="95"/>
      <c r="N118" s="20" t="s">
        <v>118</v>
      </c>
      <c r="O118" s="102">
        <f>P118/1.22</f>
        <v>196.72131147540983</v>
      </c>
      <c r="P118" s="102">
        <v>240</v>
      </c>
      <c r="Q118" s="102">
        <f t="shared" si="36"/>
        <v>240</v>
      </c>
      <c r="R118" s="102"/>
      <c r="S118" s="103"/>
      <c r="T118" s="103"/>
      <c r="U118" s="95" t="s">
        <v>1070</v>
      </c>
      <c r="V118" s="20" t="s">
        <v>57</v>
      </c>
      <c r="W118" s="95" t="s">
        <v>66</v>
      </c>
      <c r="X118" s="104">
        <v>46170</v>
      </c>
      <c r="Y118" s="104">
        <f t="shared" si="33"/>
        <v>46215</v>
      </c>
      <c r="Z118" s="68"/>
      <c r="AA118" s="68"/>
      <c r="AB118" s="68"/>
      <c r="AC118" s="68"/>
      <c r="AD118" s="286" t="str">
        <f t="shared" si="30"/>
        <v xml:space="preserve">Приобретение сертификатов на техническую поддержку системы управления базами данных Tantor  </v>
      </c>
      <c r="AE118" s="95"/>
      <c r="AF118" s="95">
        <v>876</v>
      </c>
      <c r="AG118" s="287" t="s">
        <v>145</v>
      </c>
      <c r="AH118" s="95">
        <v>1</v>
      </c>
      <c r="AI118" s="105">
        <v>93000000000</v>
      </c>
      <c r="AJ118" s="95" t="s">
        <v>68</v>
      </c>
      <c r="AK118" s="104">
        <f t="shared" si="34"/>
        <v>46235</v>
      </c>
      <c r="AL118" s="104">
        <f t="shared" si="37"/>
        <v>46235</v>
      </c>
      <c r="AM118" s="104">
        <f t="shared" si="35"/>
        <v>46599</v>
      </c>
      <c r="AN118" s="95" t="s">
        <v>420</v>
      </c>
      <c r="AO118" s="95"/>
      <c r="AP118" s="95"/>
      <c r="AQ118" s="95"/>
      <c r="AR118" s="95"/>
      <c r="AS118" s="104"/>
      <c r="AT118" s="106"/>
      <c r="AU118" s="107"/>
      <c r="AV118" s="95"/>
      <c r="AW118" s="95"/>
      <c r="AX118" s="95"/>
      <c r="AY118" s="95"/>
      <c r="AZ118" s="95"/>
      <c r="BA118" s="643">
        <v>481</v>
      </c>
    </row>
    <row r="119" spans="1:53" s="285" customFormat="1" ht="47.25" x14ac:dyDescent="0.25">
      <c r="A119" s="95" t="s">
        <v>409</v>
      </c>
      <c r="B119" s="390" t="s">
        <v>443</v>
      </c>
      <c r="C119" s="95" t="s">
        <v>57</v>
      </c>
      <c r="D119" s="95" t="s">
        <v>434</v>
      </c>
      <c r="E119" s="95" t="s">
        <v>412</v>
      </c>
      <c r="F119" s="95">
        <v>1</v>
      </c>
      <c r="G119" s="95" t="s">
        <v>444</v>
      </c>
      <c r="H119" s="95" t="s">
        <v>415</v>
      </c>
      <c r="I119" s="101" t="s">
        <v>436</v>
      </c>
      <c r="J119" s="95">
        <v>1</v>
      </c>
      <c r="K119" s="95"/>
      <c r="L119" s="20" t="s">
        <v>63</v>
      </c>
      <c r="M119" s="95"/>
      <c r="N119" s="20" t="s">
        <v>118</v>
      </c>
      <c r="O119" s="102">
        <v>1269</v>
      </c>
      <c r="P119" s="102">
        <v>1269</v>
      </c>
      <c r="Q119" s="102">
        <f t="shared" si="36"/>
        <v>1269</v>
      </c>
      <c r="R119" s="102"/>
      <c r="S119" s="103"/>
      <c r="T119" s="103"/>
      <c r="U119" s="95" t="s">
        <v>1070</v>
      </c>
      <c r="V119" s="20" t="s">
        <v>65</v>
      </c>
      <c r="W119" s="95" t="s">
        <v>66</v>
      </c>
      <c r="X119" s="104">
        <v>46358</v>
      </c>
      <c r="Y119" s="104">
        <f t="shared" si="33"/>
        <v>46403</v>
      </c>
      <c r="Z119" s="68"/>
      <c r="AA119" s="68"/>
      <c r="AB119" s="68"/>
      <c r="AC119" s="68"/>
      <c r="AD119" s="286" t="str">
        <f t="shared" si="30"/>
        <v xml:space="preserve">Приобретение права на использование программы для ЭВМ "ГРАНД-Смета" </v>
      </c>
      <c r="AE119" s="95"/>
      <c r="AF119" s="95">
        <v>876</v>
      </c>
      <c r="AG119" s="287" t="s">
        <v>145</v>
      </c>
      <c r="AH119" s="95">
        <v>1</v>
      </c>
      <c r="AI119" s="105">
        <v>93000000000</v>
      </c>
      <c r="AJ119" s="95" t="s">
        <v>68</v>
      </c>
      <c r="AK119" s="104">
        <f t="shared" si="34"/>
        <v>46423</v>
      </c>
      <c r="AL119" s="104">
        <f t="shared" si="37"/>
        <v>46423</v>
      </c>
      <c r="AM119" s="104">
        <f t="shared" si="35"/>
        <v>46787</v>
      </c>
      <c r="AN119" s="95" t="s">
        <v>445</v>
      </c>
      <c r="AO119" s="95"/>
      <c r="AP119" s="95"/>
      <c r="AQ119" s="95"/>
      <c r="AR119" s="95"/>
      <c r="AS119" s="104"/>
      <c r="AT119" s="106"/>
      <c r="AU119" s="107"/>
      <c r="AV119" s="95"/>
      <c r="AW119" s="95"/>
      <c r="AX119" s="95"/>
      <c r="AY119" s="95"/>
      <c r="AZ119" s="95"/>
      <c r="BA119" s="643">
        <v>482</v>
      </c>
    </row>
    <row r="120" spans="1:53" s="285" customFormat="1" ht="132.75" customHeight="1" x14ac:dyDescent="0.25">
      <c r="A120" s="95" t="s">
        <v>409</v>
      </c>
      <c r="B120" s="390" t="s">
        <v>446</v>
      </c>
      <c r="C120" s="95" t="s">
        <v>57</v>
      </c>
      <c r="D120" s="95" t="s">
        <v>434</v>
      </c>
      <c r="E120" s="95" t="s">
        <v>412</v>
      </c>
      <c r="F120" s="95">
        <v>1</v>
      </c>
      <c r="G120" s="95" t="s">
        <v>447</v>
      </c>
      <c r="H120" s="95" t="s">
        <v>448</v>
      </c>
      <c r="I120" s="101" t="s">
        <v>436</v>
      </c>
      <c r="J120" s="95">
        <v>1</v>
      </c>
      <c r="K120" s="95"/>
      <c r="L120" s="20" t="s">
        <v>63</v>
      </c>
      <c r="M120" s="95"/>
      <c r="N120" s="20" t="s">
        <v>118</v>
      </c>
      <c r="O120" s="102">
        <f>P120/1.22</f>
        <v>1622.9508196721313</v>
      </c>
      <c r="P120" s="102">
        <v>1980</v>
      </c>
      <c r="Q120" s="102">
        <f t="shared" si="36"/>
        <v>1980</v>
      </c>
      <c r="R120" s="102"/>
      <c r="S120" s="103"/>
      <c r="T120" s="103"/>
      <c r="U120" s="95" t="s">
        <v>1070</v>
      </c>
      <c r="V120" s="20" t="s">
        <v>65</v>
      </c>
      <c r="W120" s="95" t="s">
        <v>66</v>
      </c>
      <c r="X120" s="104">
        <v>46170</v>
      </c>
      <c r="Y120" s="104">
        <f t="shared" si="33"/>
        <v>46215</v>
      </c>
      <c r="Z120" s="68"/>
      <c r="AA120" s="68"/>
      <c r="AB120" s="68"/>
      <c r="AC120" s="68"/>
      <c r="AD120" s="286" t="str">
        <f t="shared" si="30"/>
        <v>Оказание услуг по проведению тестирования на проникновение и анализ уязвимостей информационной безопасности обьектов информационной инфраструктуры АО "Россети Сибирь Тываэнерго"</v>
      </c>
      <c r="AE120" s="95"/>
      <c r="AF120" s="95">
        <v>876</v>
      </c>
      <c r="AG120" s="287" t="s">
        <v>145</v>
      </c>
      <c r="AH120" s="95">
        <v>1</v>
      </c>
      <c r="AI120" s="105">
        <v>93000000000</v>
      </c>
      <c r="AJ120" s="95" t="s">
        <v>68</v>
      </c>
      <c r="AK120" s="104">
        <f t="shared" si="34"/>
        <v>46235</v>
      </c>
      <c r="AL120" s="104">
        <f t="shared" si="37"/>
        <v>46235</v>
      </c>
      <c r="AM120" s="104">
        <f t="shared" si="35"/>
        <v>46599</v>
      </c>
      <c r="AN120" s="95" t="s">
        <v>420</v>
      </c>
      <c r="AO120" s="95"/>
      <c r="AP120" s="95"/>
      <c r="AQ120" s="95"/>
      <c r="AR120" s="95"/>
      <c r="AS120" s="104"/>
      <c r="AT120" s="106"/>
      <c r="AU120" s="107"/>
      <c r="AV120" s="95"/>
      <c r="AW120" s="95"/>
      <c r="AX120" s="95"/>
      <c r="AY120" s="95"/>
      <c r="AZ120" s="95"/>
      <c r="BA120" s="643">
        <v>483</v>
      </c>
    </row>
    <row r="121" spans="1:53" s="494" customFormat="1" ht="69.75" customHeight="1" x14ac:dyDescent="0.25">
      <c r="A121" s="607" t="s">
        <v>409</v>
      </c>
      <c r="B121" s="555" t="s">
        <v>449</v>
      </c>
      <c r="C121" s="607" t="s">
        <v>57</v>
      </c>
      <c r="D121" s="607" t="s">
        <v>434</v>
      </c>
      <c r="E121" s="607" t="s">
        <v>412</v>
      </c>
      <c r="F121" s="607">
        <v>1</v>
      </c>
      <c r="G121" s="607" t="s">
        <v>450</v>
      </c>
      <c r="H121" s="607" t="s">
        <v>415</v>
      </c>
      <c r="I121" s="771" t="s">
        <v>436</v>
      </c>
      <c r="J121" s="607">
        <v>1</v>
      </c>
      <c r="K121" s="607"/>
      <c r="L121" s="455" t="s">
        <v>63</v>
      </c>
      <c r="M121" s="607"/>
      <c r="N121" s="455" t="s">
        <v>118</v>
      </c>
      <c r="O121" s="772">
        <v>2306.1</v>
      </c>
      <c r="P121" s="772">
        <f>O121*1.22</f>
        <v>2813.442</v>
      </c>
      <c r="Q121" s="772">
        <f t="shared" si="36"/>
        <v>2813.442</v>
      </c>
      <c r="R121" s="772"/>
      <c r="S121" s="773"/>
      <c r="T121" s="773"/>
      <c r="U121" s="607" t="s">
        <v>1070</v>
      </c>
      <c r="V121" s="455" t="s">
        <v>65</v>
      </c>
      <c r="W121" s="607" t="s">
        <v>66</v>
      </c>
      <c r="X121" s="699">
        <v>46142</v>
      </c>
      <c r="Y121" s="699">
        <f>X121+30</f>
        <v>46172</v>
      </c>
      <c r="Z121" s="528"/>
      <c r="AA121" s="528"/>
      <c r="AB121" s="528"/>
      <c r="AC121" s="528"/>
      <c r="AD121" s="562" t="str">
        <f t="shared" si="30"/>
        <v xml:space="preserve">Приобретение права на использование программы для ЭВМ "Платформа nanoCAD"  </v>
      </c>
      <c r="AE121" s="607"/>
      <c r="AF121" s="607">
        <v>876</v>
      </c>
      <c r="AG121" s="557" t="s">
        <v>145</v>
      </c>
      <c r="AH121" s="607">
        <v>1</v>
      </c>
      <c r="AI121" s="774">
        <v>93000000000</v>
      </c>
      <c r="AJ121" s="607" t="s">
        <v>68</v>
      </c>
      <c r="AK121" s="699">
        <f t="shared" si="34"/>
        <v>46192</v>
      </c>
      <c r="AL121" s="699">
        <f t="shared" si="37"/>
        <v>46192</v>
      </c>
      <c r="AM121" s="699">
        <f>AL121+30</f>
        <v>46222</v>
      </c>
      <c r="AN121" s="607">
        <v>2026</v>
      </c>
      <c r="AO121" s="607"/>
      <c r="AP121" s="607"/>
      <c r="AQ121" s="607"/>
      <c r="AR121" s="607"/>
      <c r="AS121" s="699"/>
      <c r="AT121" s="775"/>
      <c r="AU121" s="776"/>
      <c r="AV121" s="607"/>
      <c r="AW121" s="607"/>
      <c r="AX121" s="607"/>
      <c r="AY121" s="607"/>
      <c r="AZ121" s="607" t="s">
        <v>1340</v>
      </c>
      <c r="BA121" s="644">
        <v>484</v>
      </c>
    </row>
    <row r="122" spans="1:53" s="494" customFormat="1" ht="63" x14ac:dyDescent="0.25">
      <c r="A122" s="607" t="s">
        <v>409</v>
      </c>
      <c r="B122" s="555" t="s">
        <v>451</v>
      </c>
      <c r="C122" s="607" t="s">
        <v>57</v>
      </c>
      <c r="D122" s="607" t="s">
        <v>434</v>
      </c>
      <c r="E122" s="607" t="s">
        <v>412</v>
      </c>
      <c r="F122" s="607">
        <v>1</v>
      </c>
      <c r="G122" s="607" t="s">
        <v>452</v>
      </c>
      <c r="H122" s="607" t="s">
        <v>415</v>
      </c>
      <c r="I122" s="771" t="s">
        <v>436</v>
      </c>
      <c r="J122" s="607">
        <v>1</v>
      </c>
      <c r="K122" s="607"/>
      <c r="L122" s="455" t="s">
        <v>63</v>
      </c>
      <c r="M122" s="607"/>
      <c r="N122" s="455" t="s">
        <v>118</v>
      </c>
      <c r="O122" s="772">
        <v>360</v>
      </c>
      <c r="P122" s="772">
        <v>360</v>
      </c>
      <c r="Q122" s="772">
        <f t="shared" si="36"/>
        <v>360</v>
      </c>
      <c r="R122" s="772"/>
      <c r="S122" s="773"/>
      <c r="T122" s="773"/>
      <c r="U122" s="607" t="s">
        <v>212</v>
      </c>
      <c r="V122" s="455" t="s">
        <v>57</v>
      </c>
      <c r="W122" s="607" t="s">
        <v>213</v>
      </c>
      <c r="X122" s="699">
        <v>46068</v>
      </c>
      <c r="Y122" s="699">
        <f>X122</f>
        <v>46068</v>
      </c>
      <c r="Z122" s="607" t="s">
        <v>418</v>
      </c>
      <c r="AA122" s="607" t="s">
        <v>453</v>
      </c>
      <c r="AB122" s="701">
        <v>7730634651</v>
      </c>
      <c r="AC122" s="964">
        <v>773001001</v>
      </c>
      <c r="AD122" s="562" t="str">
        <f t="shared" si="30"/>
        <v>Приобретение права на использование программы для ЭВМ информационно-аналитический сервис «С24»</v>
      </c>
      <c r="AE122" s="607"/>
      <c r="AF122" s="607">
        <v>876</v>
      </c>
      <c r="AG122" s="557" t="s">
        <v>145</v>
      </c>
      <c r="AH122" s="607">
        <v>1</v>
      </c>
      <c r="AI122" s="774">
        <v>93000000000</v>
      </c>
      <c r="AJ122" s="607" t="s">
        <v>68</v>
      </c>
      <c r="AK122" s="699">
        <f>Y122</f>
        <v>46068</v>
      </c>
      <c r="AL122" s="699">
        <f t="shared" si="37"/>
        <v>46068</v>
      </c>
      <c r="AM122" s="699">
        <f t="shared" si="35"/>
        <v>46432</v>
      </c>
      <c r="AN122" s="607" t="s">
        <v>420</v>
      </c>
      <c r="AO122" s="607"/>
      <c r="AP122" s="607"/>
      <c r="AQ122" s="607"/>
      <c r="AR122" s="607"/>
      <c r="AS122" s="699"/>
      <c r="AT122" s="775"/>
      <c r="AU122" s="776"/>
      <c r="AV122" s="607"/>
      <c r="AW122" s="607"/>
      <c r="AX122" s="607"/>
      <c r="AY122" s="607"/>
      <c r="AZ122" s="607"/>
      <c r="BA122" s="644">
        <v>485</v>
      </c>
    </row>
    <row r="123" spans="1:53" s="285" customFormat="1" ht="93" customHeight="1" x14ac:dyDescent="0.25">
      <c r="A123" s="95" t="s">
        <v>409</v>
      </c>
      <c r="B123" s="390" t="s">
        <v>454</v>
      </c>
      <c r="C123" s="95" t="s">
        <v>57</v>
      </c>
      <c r="D123" s="95" t="s">
        <v>430</v>
      </c>
      <c r="E123" s="95" t="s">
        <v>412</v>
      </c>
      <c r="F123" s="95">
        <v>1</v>
      </c>
      <c r="G123" s="95" t="s">
        <v>455</v>
      </c>
      <c r="H123" s="95" t="s">
        <v>456</v>
      </c>
      <c r="I123" s="101" t="s">
        <v>457</v>
      </c>
      <c r="J123" s="95">
        <v>1</v>
      </c>
      <c r="K123" s="95"/>
      <c r="L123" s="20" t="s">
        <v>63</v>
      </c>
      <c r="M123" s="95"/>
      <c r="N123" s="20" t="s">
        <v>118</v>
      </c>
      <c r="O123" s="102">
        <f>P123/1.22</f>
        <v>245.90163934426229</v>
      </c>
      <c r="P123" s="102">
        <v>300</v>
      </c>
      <c r="Q123" s="102">
        <f t="shared" si="36"/>
        <v>300</v>
      </c>
      <c r="R123" s="102"/>
      <c r="S123" s="103"/>
      <c r="T123" s="103"/>
      <c r="U123" s="95" t="s">
        <v>1070</v>
      </c>
      <c r="V123" s="20" t="s">
        <v>57</v>
      </c>
      <c r="W123" s="95" t="s">
        <v>66</v>
      </c>
      <c r="X123" s="104">
        <v>46311</v>
      </c>
      <c r="Y123" s="104">
        <f>X123+45</f>
        <v>46356</v>
      </c>
      <c r="Z123" s="68"/>
      <c r="AA123" s="68"/>
      <c r="AB123" s="68"/>
      <c r="AC123" s="68"/>
      <c r="AD123" s="286" t="str">
        <f t="shared" si="30"/>
        <v>Оказание услуг по вывозу и утилизации списанной оргтехники и электронного оборудования (в сфере ИКТ)</v>
      </c>
      <c r="AE123" s="95"/>
      <c r="AF123" s="95">
        <v>876</v>
      </c>
      <c r="AG123" s="287" t="s">
        <v>145</v>
      </c>
      <c r="AH123" s="95">
        <v>1</v>
      </c>
      <c r="AI123" s="105">
        <v>93000000000</v>
      </c>
      <c r="AJ123" s="95" t="s">
        <v>68</v>
      </c>
      <c r="AK123" s="104">
        <f t="shared" ref="AK123:AK130" si="38">Y123+20</f>
        <v>46376</v>
      </c>
      <c r="AL123" s="104">
        <f t="shared" si="37"/>
        <v>46376</v>
      </c>
      <c r="AM123" s="104">
        <f t="shared" si="35"/>
        <v>46740</v>
      </c>
      <c r="AN123" s="95" t="s">
        <v>420</v>
      </c>
      <c r="AO123" s="95"/>
      <c r="AP123" s="95"/>
      <c r="AQ123" s="95"/>
      <c r="AR123" s="95"/>
      <c r="AS123" s="104"/>
      <c r="AT123" s="106"/>
      <c r="AU123" s="107"/>
      <c r="AV123" s="95"/>
      <c r="AW123" s="95"/>
      <c r="AX123" s="95"/>
      <c r="AY123" s="95"/>
      <c r="AZ123" s="95" t="s">
        <v>1408</v>
      </c>
      <c r="BA123" s="643">
        <v>486</v>
      </c>
    </row>
    <row r="124" spans="1:53" s="100" customFormat="1" ht="51" customHeight="1" x14ac:dyDescent="0.25">
      <c r="A124" s="95" t="s">
        <v>458</v>
      </c>
      <c r="B124" s="390" t="s">
        <v>459</v>
      </c>
      <c r="C124" s="95" t="s">
        <v>57</v>
      </c>
      <c r="D124" s="95" t="s">
        <v>430</v>
      </c>
      <c r="E124" s="95" t="s">
        <v>412</v>
      </c>
      <c r="F124" s="95">
        <v>1</v>
      </c>
      <c r="G124" s="95" t="s">
        <v>460</v>
      </c>
      <c r="H124" s="95" t="s">
        <v>461</v>
      </c>
      <c r="I124" s="101" t="s">
        <v>462</v>
      </c>
      <c r="J124" s="95">
        <v>2</v>
      </c>
      <c r="K124" s="95"/>
      <c r="L124" s="20" t="s">
        <v>63</v>
      </c>
      <c r="M124" s="95"/>
      <c r="N124" s="95" t="s">
        <v>64</v>
      </c>
      <c r="O124" s="102">
        <f t="shared" ref="O124:O130" si="39">P124/1.22</f>
        <v>6393.4426229508199</v>
      </c>
      <c r="P124" s="102">
        <v>7800</v>
      </c>
      <c r="Q124" s="102">
        <f t="shared" si="36"/>
        <v>7800</v>
      </c>
      <c r="R124" s="102"/>
      <c r="S124" s="103"/>
      <c r="T124" s="103"/>
      <c r="U124" s="95" t="s">
        <v>95</v>
      </c>
      <c r="V124" s="20" t="s">
        <v>65</v>
      </c>
      <c r="W124" s="95" t="s">
        <v>66</v>
      </c>
      <c r="X124" s="104">
        <v>46233</v>
      </c>
      <c r="Y124" s="104">
        <f>X124+45</f>
        <v>46278</v>
      </c>
      <c r="Z124" s="68"/>
      <c r="AA124" s="68"/>
      <c r="AB124" s="68"/>
      <c r="AC124" s="68"/>
      <c r="AD124" s="286" t="str">
        <f t="shared" si="30"/>
        <v>Поставка средств вычислительной и оргтехники</v>
      </c>
      <c r="AE124" s="95"/>
      <c r="AF124" s="95">
        <v>876</v>
      </c>
      <c r="AG124" s="287" t="s">
        <v>145</v>
      </c>
      <c r="AH124" s="95">
        <v>1</v>
      </c>
      <c r="AI124" s="105">
        <v>93000000000</v>
      </c>
      <c r="AJ124" s="95" t="s">
        <v>68</v>
      </c>
      <c r="AK124" s="104">
        <f t="shared" si="38"/>
        <v>46298</v>
      </c>
      <c r="AL124" s="104">
        <f t="shared" si="37"/>
        <v>46298</v>
      </c>
      <c r="AM124" s="104">
        <f>AL124+60</f>
        <v>46358</v>
      </c>
      <c r="AN124" s="95">
        <v>2026</v>
      </c>
      <c r="AO124" s="95"/>
      <c r="AP124" s="95"/>
      <c r="AQ124" s="95"/>
      <c r="AR124" s="95"/>
      <c r="AS124" s="104"/>
      <c r="AT124" s="106"/>
      <c r="AU124" s="107"/>
      <c r="AV124" s="95"/>
      <c r="AW124" s="95"/>
      <c r="AX124" s="95"/>
      <c r="AY124" s="95"/>
      <c r="AZ124" s="95" t="s">
        <v>1409</v>
      </c>
      <c r="BA124" s="647">
        <v>487</v>
      </c>
    </row>
    <row r="125" spans="1:53" s="100" customFormat="1" ht="94.5" x14ac:dyDescent="0.25">
      <c r="A125" s="95" t="s">
        <v>458</v>
      </c>
      <c r="B125" s="390" t="s">
        <v>463</v>
      </c>
      <c r="C125" s="95" t="s">
        <v>57</v>
      </c>
      <c r="D125" s="95" t="s">
        <v>430</v>
      </c>
      <c r="E125" s="95" t="s">
        <v>412</v>
      </c>
      <c r="F125" s="95">
        <v>1</v>
      </c>
      <c r="G125" s="95" t="s">
        <v>464</v>
      </c>
      <c r="H125" s="95" t="s">
        <v>465</v>
      </c>
      <c r="I125" s="101" t="s">
        <v>466</v>
      </c>
      <c r="J125" s="95">
        <v>2</v>
      </c>
      <c r="K125" s="95"/>
      <c r="L125" s="20" t="s">
        <v>63</v>
      </c>
      <c r="M125" s="95"/>
      <c r="N125" s="95" t="s">
        <v>64</v>
      </c>
      <c r="O125" s="102">
        <f t="shared" si="39"/>
        <v>3934.4262295081967</v>
      </c>
      <c r="P125" s="102">
        <v>4800</v>
      </c>
      <c r="Q125" s="102">
        <f t="shared" si="36"/>
        <v>4800</v>
      </c>
      <c r="R125" s="102"/>
      <c r="S125" s="103"/>
      <c r="T125" s="103"/>
      <c r="U125" s="95" t="s">
        <v>95</v>
      </c>
      <c r="V125" s="20" t="s">
        <v>65</v>
      </c>
      <c r="W125" s="95" t="s">
        <v>66</v>
      </c>
      <c r="X125" s="104">
        <v>46233</v>
      </c>
      <c r="Y125" s="104">
        <f>X125+45</f>
        <v>46278</v>
      </c>
      <c r="Z125" s="68"/>
      <c r="AA125" s="68"/>
      <c r="AB125" s="68"/>
      <c r="AC125" s="68"/>
      <c r="AD125" s="286" t="str">
        <f t="shared" si="30"/>
        <v>Поставка комплектующих и зап. частей для средств вычислит. и оргтехники</v>
      </c>
      <c r="AE125" s="95"/>
      <c r="AF125" s="95">
        <v>876</v>
      </c>
      <c r="AG125" s="287" t="s">
        <v>145</v>
      </c>
      <c r="AH125" s="95">
        <v>1</v>
      </c>
      <c r="AI125" s="105">
        <v>93000000000</v>
      </c>
      <c r="AJ125" s="95" t="s">
        <v>68</v>
      </c>
      <c r="AK125" s="104">
        <f t="shared" si="38"/>
        <v>46298</v>
      </c>
      <c r="AL125" s="104">
        <f t="shared" si="37"/>
        <v>46298</v>
      </c>
      <c r="AM125" s="104">
        <f>AL125+60</f>
        <v>46358</v>
      </c>
      <c r="AN125" s="95">
        <v>2026</v>
      </c>
      <c r="AO125" s="95"/>
      <c r="AP125" s="95"/>
      <c r="AQ125" s="95"/>
      <c r="AR125" s="95"/>
      <c r="AS125" s="104"/>
      <c r="AT125" s="106"/>
      <c r="AU125" s="107"/>
      <c r="AV125" s="95"/>
      <c r="AW125" s="95"/>
      <c r="AX125" s="95"/>
      <c r="AY125" s="95"/>
      <c r="AZ125" s="95" t="s">
        <v>1409</v>
      </c>
      <c r="BA125" s="647">
        <v>488</v>
      </c>
    </row>
    <row r="126" spans="1:53" s="100" customFormat="1" ht="46.5" customHeight="1" x14ac:dyDescent="0.25">
      <c r="A126" s="95" t="s">
        <v>458</v>
      </c>
      <c r="B126" s="390" t="s">
        <v>467</v>
      </c>
      <c r="C126" s="95" t="s">
        <v>57</v>
      </c>
      <c r="D126" s="95" t="s">
        <v>430</v>
      </c>
      <c r="E126" s="95" t="s">
        <v>412</v>
      </c>
      <c r="F126" s="95">
        <v>1</v>
      </c>
      <c r="G126" s="95" t="s">
        <v>468</v>
      </c>
      <c r="H126" s="95" t="s">
        <v>469</v>
      </c>
      <c r="I126" s="101" t="s">
        <v>470</v>
      </c>
      <c r="J126" s="95">
        <v>2</v>
      </c>
      <c r="K126" s="95"/>
      <c r="L126" s="20" t="s">
        <v>63</v>
      </c>
      <c r="M126" s="95"/>
      <c r="N126" s="95" t="s">
        <v>64</v>
      </c>
      <c r="O126" s="102">
        <f t="shared" si="39"/>
        <v>7377.0491803278692</v>
      </c>
      <c r="P126" s="102">
        <v>9000</v>
      </c>
      <c r="Q126" s="102">
        <f t="shared" si="36"/>
        <v>9000</v>
      </c>
      <c r="R126" s="102"/>
      <c r="S126" s="103"/>
      <c r="T126" s="103"/>
      <c r="U126" s="95" t="s">
        <v>95</v>
      </c>
      <c r="V126" s="20" t="s">
        <v>65</v>
      </c>
      <c r="W126" s="95" t="s">
        <v>66</v>
      </c>
      <c r="X126" s="104">
        <v>46233</v>
      </c>
      <c r="Y126" s="104">
        <f>X126+45</f>
        <v>46278</v>
      </c>
      <c r="Z126" s="68"/>
      <c r="AA126" s="68"/>
      <c r="AB126" s="68"/>
      <c r="AC126" s="68"/>
      <c r="AD126" s="286" t="str">
        <f t="shared" si="30"/>
        <v>Поставка расходных материалов для оргтехники</v>
      </c>
      <c r="AE126" s="95"/>
      <c r="AF126" s="95">
        <v>876</v>
      </c>
      <c r="AG126" s="287" t="s">
        <v>145</v>
      </c>
      <c r="AH126" s="95">
        <v>1</v>
      </c>
      <c r="AI126" s="105">
        <v>93000000000</v>
      </c>
      <c r="AJ126" s="95" t="s">
        <v>68</v>
      </c>
      <c r="AK126" s="104">
        <f t="shared" si="38"/>
        <v>46298</v>
      </c>
      <c r="AL126" s="104">
        <f t="shared" si="37"/>
        <v>46298</v>
      </c>
      <c r="AM126" s="104">
        <f>AL126+60</f>
        <v>46358</v>
      </c>
      <c r="AN126" s="95">
        <v>2026</v>
      </c>
      <c r="AO126" s="95"/>
      <c r="AP126" s="95"/>
      <c r="AQ126" s="95"/>
      <c r="AR126" s="95"/>
      <c r="AS126" s="104"/>
      <c r="AT126" s="106"/>
      <c r="AU126" s="107"/>
      <c r="AV126" s="95"/>
      <c r="AW126" s="95"/>
      <c r="AX126" s="95"/>
      <c r="AY126" s="95"/>
      <c r="AZ126" s="95" t="s">
        <v>1409</v>
      </c>
      <c r="BA126" s="647">
        <v>489</v>
      </c>
    </row>
    <row r="127" spans="1:53" s="100" customFormat="1" ht="126" x14ac:dyDescent="0.25">
      <c r="A127" s="95" t="s">
        <v>471</v>
      </c>
      <c r="B127" s="390" t="s">
        <v>472</v>
      </c>
      <c r="C127" s="95" t="s">
        <v>57</v>
      </c>
      <c r="D127" s="95" t="s">
        <v>473</v>
      </c>
      <c r="E127" s="95" t="s">
        <v>179</v>
      </c>
      <c r="F127" s="95">
        <v>1</v>
      </c>
      <c r="G127" s="95" t="s">
        <v>474</v>
      </c>
      <c r="H127" s="95" t="s">
        <v>475</v>
      </c>
      <c r="I127" s="101" t="s">
        <v>476</v>
      </c>
      <c r="J127" s="95">
        <v>1</v>
      </c>
      <c r="K127" s="95"/>
      <c r="L127" s="20" t="s">
        <v>63</v>
      </c>
      <c r="M127" s="95"/>
      <c r="N127" s="95" t="s">
        <v>477</v>
      </c>
      <c r="O127" s="102">
        <f t="shared" si="39"/>
        <v>435.5409836065574</v>
      </c>
      <c r="P127" s="102">
        <v>531.36</v>
      </c>
      <c r="Q127" s="102">
        <v>442.8</v>
      </c>
      <c r="R127" s="102">
        <f>P127-Q127</f>
        <v>88.56</v>
      </c>
      <c r="S127" s="103"/>
      <c r="T127" s="103"/>
      <c r="U127" s="95" t="s">
        <v>1070</v>
      </c>
      <c r="V127" s="20" t="s">
        <v>57</v>
      </c>
      <c r="W127" s="95" t="s">
        <v>66</v>
      </c>
      <c r="X127" s="104">
        <v>46203</v>
      </c>
      <c r="Y127" s="104">
        <f>X127+45</f>
        <v>46248</v>
      </c>
      <c r="Z127" s="95"/>
      <c r="AA127" s="95"/>
      <c r="AB127" s="95"/>
      <c r="AC127" s="95"/>
      <c r="AD127" s="286" t="str">
        <f t="shared" si="30"/>
        <v>мобильная связь
(доступ к сети APN)</v>
      </c>
      <c r="AE127" s="95"/>
      <c r="AF127" s="95">
        <v>876</v>
      </c>
      <c r="AG127" s="287" t="s">
        <v>145</v>
      </c>
      <c r="AH127" s="95">
        <v>1</v>
      </c>
      <c r="AI127" s="105">
        <v>93000000000</v>
      </c>
      <c r="AJ127" s="95" t="s">
        <v>68</v>
      </c>
      <c r="AK127" s="104">
        <f t="shared" si="38"/>
        <v>46268</v>
      </c>
      <c r="AL127" s="104">
        <f t="shared" si="37"/>
        <v>46268</v>
      </c>
      <c r="AM127" s="104">
        <f>AL127+365</f>
        <v>46633</v>
      </c>
      <c r="AN127" s="95" t="s">
        <v>420</v>
      </c>
      <c r="AO127" s="95"/>
      <c r="AP127" s="95"/>
      <c r="AQ127" s="95"/>
      <c r="AR127" s="95"/>
      <c r="AS127" s="104"/>
      <c r="AT127" s="106"/>
      <c r="AU127" s="107"/>
      <c r="AV127" s="95"/>
      <c r="AW127" s="95"/>
      <c r="AX127" s="95"/>
      <c r="AY127" s="95"/>
      <c r="AZ127" s="95" t="s">
        <v>1410</v>
      </c>
      <c r="BA127" s="647">
        <v>490</v>
      </c>
    </row>
    <row r="128" spans="1:53" s="778" customFormat="1" ht="47.25" x14ac:dyDescent="0.25">
      <c r="A128" s="607" t="s">
        <v>471</v>
      </c>
      <c r="B128" s="555" t="s">
        <v>478</v>
      </c>
      <c r="C128" s="607" t="s">
        <v>57</v>
      </c>
      <c r="D128" s="607" t="s">
        <v>473</v>
      </c>
      <c r="E128" s="607" t="s">
        <v>179</v>
      </c>
      <c r="F128" s="607">
        <v>1</v>
      </c>
      <c r="G128" s="607" t="s">
        <v>474</v>
      </c>
      <c r="H128" s="607" t="s">
        <v>475</v>
      </c>
      <c r="I128" s="771" t="s">
        <v>476</v>
      </c>
      <c r="J128" s="607">
        <v>1</v>
      </c>
      <c r="K128" s="607"/>
      <c r="L128" s="455" t="s">
        <v>63</v>
      </c>
      <c r="M128" s="607"/>
      <c r="N128" s="607" t="s">
        <v>477</v>
      </c>
      <c r="O128" s="772">
        <f t="shared" si="39"/>
        <v>891.93442524590148</v>
      </c>
      <c r="P128" s="772">
        <v>1088.1599987999998</v>
      </c>
      <c r="Q128" s="772">
        <v>906.79999199999997</v>
      </c>
      <c r="R128" s="772">
        <f>P128-Q128</f>
        <v>181.36000679999984</v>
      </c>
      <c r="S128" s="773"/>
      <c r="T128" s="773"/>
      <c r="U128" s="607" t="s">
        <v>212</v>
      </c>
      <c r="V128" s="455" t="s">
        <v>57</v>
      </c>
      <c r="W128" s="607" t="s">
        <v>213</v>
      </c>
      <c r="X128" s="699">
        <v>46111</v>
      </c>
      <c r="Y128" s="699">
        <f>X128</f>
        <v>46111</v>
      </c>
      <c r="Z128" s="528" t="s">
        <v>418</v>
      </c>
      <c r="AA128" s="528" t="s">
        <v>479</v>
      </c>
      <c r="AB128" s="528">
        <v>7812014560</v>
      </c>
      <c r="AC128" s="528">
        <v>997750001</v>
      </c>
      <c r="AD128" s="562" t="str">
        <f t="shared" si="30"/>
        <v>мобильная связь
(доступ к сети APN)</v>
      </c>
      <c r="AE128" s="607"/>
      <c r="AF128" s="607">
        <v>876</v>
      </c>
      <c r="AG128" s="557" t="s">
        <v>145</v>
      </c>
      <c r="AH128" s="607">
        <v>1</v>
      </c>
      <c r="AI128" s="774">
        <v>93000000000</v>
      </c>
      <c r="AJ128" s="607" t="s">
        <v>68</v>
      </c>
      <c r="AK128" s="699">
        <f t="shared" si="38"/>
        <v>46131</v>
      </c>
      <c r="AL128" s="699">
        <f t="shared" si="37"/>
        <v>46131</v>
      </c>
      <c r="AM128" s="699">
        <f>AL128+365</f>
        <v>46496</v>
      </c>
      <c r="AN128" s="607" t="s">
        <v>420</v>
      </c>
      <c r="AO128" s="607"/>
      <c r="AP128" s="607"/>
      <c r="AQ128" s="607"/>
      <c r="AR128" s="607"/>
      <c r="AS128" s="699"/>
      <c r="AT128" s="775"/>
      <c r="AU128" s="776"/>
      <c r="AV128" s="607"/>
      <c r="AW128" s="607"/>
      <c r="AX128" s="607"/>
      <c r="AY128" s="607"/>
      <c r="AZ128" s="607" t="s">
        <v>1234</v>
      </c>
      <c r="BA128" s="777">
        <v>491</v>
      </c>
    </row>
    <row r="129" spans="1:53" s="285" customFormat="1" ht="70.5" customHeight="1" x14ac:dyDescent="0.25">
      <c r="A129" s="282" t="s">
        <v>471</v>
      </c>
      <c r="B129" s="390" t="s">
        <v>480</v>
      </c>
      <c r="C129" s="282" t="s">
        <v>57</v>
      </c>
      <c r="D129" s="282" t="s">
        <v>481</v>
      </c>
      <c r="E129" s="282" t="s">
        <v>179</v>
      </c>
      <c r="F129" s="277">
        <v>1</v>
      </c>
      <c r="G129" s="282" t="s">
        <v>482</v>
      </c>
      <c r="H129" s="282" t="s">
        <v>483</v>
      </c>
      <c r="I129" s="282" t="s">
        <v>484</v>
      </c>
      <c r="J129" s="282">
        <v>2</v>
      </c>
      <c r="K129" s="282"/>
      <c r="L129" s="20" t="s">
        <v>63</v>
      </c>
      <c r="M129" s="282"/>
      <c r="N129" s="20" t="s">
        <v>118</v>
      </c>
      <c r="O129" s="102">
        <f t="shared" si="39"/>
        <v>3586.7213114754099</v>
      </c>
      <c r="P129" s="379">
        <v>4375.8</v>
      </c>
      <c r="Q129" s="379">
        <f>P129</f>
        <v>4375.8</v>
      </c>
      <c r="R129" s="379"/>
      <c r="S129" s="379"/>
      <c r="T129" s="379"/>
      <c r="U129" s="282" t="s">
        <v>95</v>
      </c>
      <c r="V129" s="20" t="s">
        <v>65</v>
      </c>
      <c r="W129" s="287" t="s">
        <v>183</v>
      </c>
      <c r="X129" s="346">
        <v>46113</v>
      </c>
      <c r="Y129" s="346">
        <f>X129+45</f>
        <v>46158</v>
      </c>
      <c r="Z129" s="282"/>
      <c r="AA129" s="282"/>
      <c r="AB129" s="282"/>
      <c r="AC129" s="282"/>
      <c r="AD129" s="286" t="str">
        <f t="shared" si="30"/>
        <v xml:space="preserve">Оказание услуги по поверке элементов измерительных комплексов потребителей </v>
      </c>
      <c r="AE129" s="282" t="s">
        <v>485</v>
      </c>
      <c r="AF129" s="282">
        <v>876</v>
      </c>
      <c r="AG129" s="287" t="s">
        <v>145</v>
      </c>
      <c r="AH129" s="282">
        <v>1</v>
      </c>
      <c r="AI129" s="282">
        <v>93000000000</v>
      </c>
      <c r="AJ129" s="282" t="s">
        <v>68</v>
      </c>
      <c r="AK129" s="346">
        <f t="shared" si="38"/>
        <v>46178</v>
      </c>
      <c r="AL129" s="346">
        <f t="shared" si="37"/>
        <v>46178</v>
      </c>
      <c r="AM129" s="346">
        <f>AL129+30</f>
        <v>46208</v>
      </c>
      <c r="AN129" s="282">
        <v>2026</v>
      </c>
      <c r="AO129" s="282"/>
      <c r="AP129" s="282"/>
      <c r="AQ129" s="282"/>
      <c r="AR129" s="282"/>
      <c r="AS129" s="346"/>
      <c r="AT129" s="348"/>
      <c r="AU129" s="349"/>
      <c r="AV129" s="282"/>
      <c r="AW129" s="282"/>
      <c r="AX129" s="282"/>
      <c r="AY129" s="282"/>
      <c r="AZ129" s="282"/>
      <c r="BA129" s="643">
        <v>492</v>
      </c>
    </row>
    <row r="130" spans="1:53" s="285" customFormat="1" ht="81" customHeight="1" x14ac:dyDescent="0.25">
      <c r="A130" s="282" t="s">
        <v>471</v>
      </c>
      <c r="B130" s="390" t="s">
        <v>486</v>
      </c>
      <c r="C130" s="282" t="s">
        <v>57</v>
      </c>
      <c r="D130" s="282" t="s">
        <v>481</v>
      </c>
      <c r="E130" s="282" t="s">
        <v>179</v>
      </c>
      <c r="F130" s="277">
        <v>1</v>
      </c>
      <c r="G130" s="20" t="s">
        <v>487</v>
      </c>
      <c r="H130" s="282" t="s">
        <v>488</v>
      </c>
      <c r="I130" s="282" t="s">
        <v>489</v>
      </c>
      <c r="J130" s="282">
        <v>1</v>
      </c>
      <c r="K130" s="282"/>
      <c r="L130" s="20" t="s">
        <v>63</v>
      </c>
      <c r="M130" s="282"/>
      <c r="N130" s="282" t="s">
        <v>144</v>
      </c>
      <c r="O130" s="102">
        <f t="shared" si="39"/>
        <v>295.08196721311475</v>
      </c>
      <c r="P130" s="379">
        <v>360</v>
      </c>
      <c r="Q130" s="379">
        <f>P130</f>
        <v>360</v>
      </c>
      <c r="R130" s="379"/>
      <c r="S130" s="379"/>
      <c r="T130" s="379"/>
      <c r="U130" s="282" t="s">
        <v>212</v>
      </c>
      <c r="V130" s="20" t="s">
        <v>57</v>
      </c>
      <c r="W130" s="19" t="s">
        <v>213</v>
      </c>
      <c r="X130" s="346">
        <v>46113</v>
      </c>
      <c r="Y130" s="346">
        <f>X130+45</f>
        <v>46158</v>
      </c>
      <c r="Z130" s="392" t="s">
        <v>418</v>
      </c>
      <c r="AA130" s="109" t="s">
        <v>215</v>
      </c>
      <c r="AB130" s="282">
        <v>2464019742</v>
      </c>
      <c r="AC130" s="282">
        <v>246401001</v>
      </c>
      <c r="AD130" s="286" t="str">
        <f t="shared" si="30"/>
        <v>Услуги по экспертизе счетчиков электрической энергии</v>
      </c>
      <c r="AE130" s="282"/>
      <c r="AF130" s="282">
        <v>876</v>
      </c>
      <c r="AG130" s="287" t="s">
        <v>145</v>
      </c>
      <c r="AH130" s="282">
        <v>1</v>
      </c>
      <c r="AI130" s="282">
        <v>93000000000</v>
      </c>
      <c r="AJ130" s="282" t="s">
        <v>184</v>
      </c>
      <c r="AK130" s="346">
        <f t="shared" si="38"/>
        <v>46178</v>
      </c>
      <c r="AL130" s="346">
        <f t="shared" si="37"/>
        <v>46178</v>
      </c>
      <c r="AM130" s="346">
        <f>AL130+30</f>
        <v>46208</v>
      </c>
      <c r="AN130" s="282">
        <v>2026</v>
      </c>
      <c r="AO130" s="282"/>
      <c r="AP130" s="282"/>
      <c r="AQ130" s="282"/>
      <c r="AR130" s="282"/>
      <c r="AS130" s="346"/>
      <c r="AT130" s="348"/>
      <c r="AU130" s="349"/>
      <c r="AV130" s="282"/>
      <c r="AW130" s="282"/>
      <c r="AX130" s="282"/>
      <c r="AY130" s="282"/>
      <c r="AZ130" s="109"/>
      <c r="BA130" s="643">
        <v>493</v>
      </c>
    </row>
    <row r="131" spans="1:53" s="494" customFormat="1" ht="141.75" customHeight="1" x14ac:dyDescent="0.25">
      <c r="A131" s="561" t="s">
        <v>471</v>
      </c>
      <c r="B131" s="555" t="s">
        <v>490</v>
      </c>
      <c r="C131" s="554" t="s">
        <v>57</v>
      </c>
      <c r="D131" s="554" t="s">
        <v>491</v>
      </c>
      <c r="E131" s="554" t="s">
        <v>179</v>
      </c>
      <c r="F131" s="463">
        <v>1</v>
      </c>
      <c r="G131" s="455" t="s">
        <v>492</v>
      </c>
      <c r="H131" s="936" t="s">
        <v>493</v>
      </c>
      <c r="I131" s="936" t="s">
        <v>494</v>
      </c>
      <c r="J131" s="554">
        <v>1</v>
      </c>
      <c r="K131" s="554"/>
      <c r="L131" s="455" t="s">
        <v>63</v>
      </c>
      <c r="M131" s="554"/>
      <c r="N131" s="936" t="s">
        <v>417</v>
      </c>
      <c r="O131" s="559">
        <v>480</v>
      </c>
      <c r="P131" s="559">
        <v>480</v>
      </c>
      <c r="Q131" s="559">
        <v>480</v>
      </c>
      <c r="R131" s="559"/>
      <c r="S131" s="559"/>
      <c r="T131" s="559"/>
      <c r="U131" s="554" t="s">
        <v>212</v>
      </c>
      <c r="V131" s="455" t="s">
        <v>57</v>
      </c>
      <c r="W131" s="475" t="s">
        <v>213</v>
      </c>
      <c r="X131" s="560">
        <v>46065</v>
      </c>
      <c r="Y131" s="560">
        <v>46065</v>
      </c>
      <c r="Z131" s="554" t="s">
        <v>418</v>
      </c>
      <c r="AA131" s="554" t="s">
        <v>495</v>
      </c>
      <c r="AB131" s="554">
        <v>1701062430</v>
      </c>
      <c r="AC131" s="554">
        <v>170101001</v>
      </c>
      <c r="AD131" s="562" t="str">
        <f t="shared" si="30"/>
        <v>Оказание услуг по размещению рекламных и информационных материалов в газетах и на телевидении, в том числе на тувинском языке</v>
      </c>
      <c r="AE131" s="554" t="s">
        <v>496</v>
      </c>
      <c r="AF131" s="554">
        <v>876</v>
      </c>
      <c r="AG131" s="557" t="s">
        <v>145</v>
      </c>
      <c r="AH131" s="554">
        <v>1</v>
      </c>
      <c r="AI131" s="937">
        <v>93000000000</v>
      </c>
      <c r="AJ131" s="554" t="s">
        <v>68</v>
      </c>
      <c r="AK131" s="560">
        <v>46065</v>
      </c>
      <c r="AL131" s="560">
        <v>46065</v>
      </c>
      <c r="AM131" s="560">
        <v>46387</v>
      </c>
      <c r="AN131" s="554">
        <v>2026</v>
      </c>
      <c r="AO131" s="554"/>
      <c r="AP131" s="554"/>
      <c r="AQ131" s="554"/>
      <c r="AR131" s="554"/>
      <c r="AS131" s="560"/>
      <c r="AT131" s="564"/>
      <c r="AU131" s="565"/>
      <c r="AV131" s="554"/>
      <c r="AW131" s="554"/>
      <c r="AX131" s="554"/>
      <c r="AY131" s="554"/>
      <c r="AZ131" s="554"/>
      <c r="BA131" s="644">
        <v>494</v>
      </c>
    </row>
    <row r="132" spans="1:53" s="778" customFormat="1" ht="112.5" customHeight="1" x14ac:dyDescent="0.25">
      <c r="A132" s="900" t="s">
        <v>471</v>
      </c>
      <c r="B132" s="555" t="s">
        <v>497</v>
      </c>
      <c r="C132" s="455" t="s">
        <v>57</v>
      </c>
      <c r="D132" s="455" t="s">
        <v>491</v>
      </c>
      <c r="E132" s="455" t="s">
        <v>179</v>
      </c>
      <c r="F132" s="476">
        <v>1</v>
      </c>
      <c r="G132" s="455" t="s">
        <v>498</v>
      </c>
      <c r="H132" s="455" t="s">
        <v>499</v>
      </c>
      <c r="I132" s="936" t="s">
        <v>500</v>
      </c>
      <c r="J132" s="455">
        <v>1</v>
      </c>
      <c r="K132" s="455"/>
      <c r="L132" s="455" t="s">
        <v>63</v>
      </c>
      <c r="M132" s="455"/>
      <c r="N132" s="936" t="s">
        <v>417</v>
      </c>
      <c r="O132" s="780">
        <v>316.25</v>
      </c>
      <c r="P132" s="780">
        <v>316.25</v>
      </c>
      <c r="Q132" s="780">
        <v>316.25</v>
      </c>
      <c r="R132" s="780"/>
      <c r="S132" s="780"/>
      <c r="T132" s="780"/>
      <c r="U132" s="455" t="s">
        <v>212</v>
      </c>
      <c r="V132" s="455" t="s">
        <v>57</v>
      </c>
      <c r="W132" s="475" t="s">
        <v>66</v>
      </c>
      <c r="X132" s="759">
        <v>46162</v>
      </c>
      <c r="Y132" s="759">
        <v>46162</v>
      </c>
      <c r="Z132" s="455" t="s">
        <v>418</v>
      </c>
      <c r="AA132" s="455" t="s">
        <v>1406</v>
      </c>
      <c r="AB132" s="455">
        <v>1701031552</v>
      </c>
      <c r="AC132" s="455">
        <v>170101001</v>
      </c>
      <c r="AD132" s="475" t="str">
        <f>G132</f>
        <v>Оказание услуг по размещению рекламно-информационных материалов на радио</v>
      </c>
      <c r="AE132" s="455"/>
      <c r="AF132" s="455">
        <v>876</v>
      </c>
      <c r="AG132" s="622" t="s">
        <v>145</v>
      </c>
      <c r="AH132" s="455">
        <v>1</v>
      </c>
      <c r="AI132" s="1225">
        <v>93000000000</v>
      </c>
      <c r="AJ132" s="455" t="s">
        <v>68</v>
      </c>
      <c r="AK132" s="759">
        <v>46162</v>
      </c>
      <c r="AL132" s="759">
        <f>AK132</f>
        <v>46162</v>
      </c>
      <c r="AM132" s="759">
        <v>46387</v>
      </c>
      <c r="AN132" s="455">
        <v>2026</v>
      </c>
      <c r="AO132" s="455"/>
      <c r="AP132" s="455"/>
      <c r="AQ132" s="455"/>
      <c r="AR132" s="455"/>
      <c r="AS132" s="759"/>
      <c r="AT132" s="784"/>
      <c r="AU132" s="785"/>
      <c r="AV132" s="455"/>
      <c r="AW132" s="455"/>
      <c r="AX132" s="455"/>
      <c r="AY132" s="455"/>
      <c r="AZ132" s="455" t="s">
        <v>1407</v>
      </c>
      <c r="BA132" s="777">
        <v>495</v>
      </c>
    </row>
    <row r="133" spans="1:53" s="285" customFormat="1" ht="247.5" customHeight="1" x14ac:dyDescent="0.25">
      <c r="A133" s="79" t="s">
        <v>471</v>
      </c>
      <c r="B133" s="390" t="s">
        <v>501</v>
      </c>
      <c r="C133" s="51" t="s">
        <v>57</v>
      </c>
      <c r="D133" s="20" t="s">
        <v>208</v>
      </c>
      <c r="E133" s="19" t="s">
        <v>179</v>
      </c>
      <c r="F133" s="277">
        <v>1</v>
      </c>
      <c r="G133" s="79" t="s">
        <v>502</v>
      </c>
      <c r="H133" s="17" t="s">
        <v>503</v>
      </c>
      <c r="I133" s="17" t="s">
        <v>504</v>
      </c>
      <c r="J133" s="19">
        <v>1</v>
      </c>
      <c r="K133" s="19"/>
      <c r="L133" s="20" t="s">
        <v>63</v>
      </c>
      <c r="M133" s="282"/>
      <c r="N133" s="19" t="s">
        <v>144</v>
      </c>
      <c r="O133" s="383">
        <v>440.22199999999998</v>
      </c>
      <c r="P133" s="383">
        <v>440.22199999999998</v>
      </c>
      <c r="Q133" s="383"/>
      <c r="R133" s="383">
        <v>440.22199999999998</v>
      </c>
      <c r="S133" s="383"/>
      <c r="T133" s="383"/>
      <c r="U133" s="19" t="s">
        <v>212</v>
      </c>
      <c r="V133" s="20" t="s">
        <v>57</v>
      </c>
      <c r="W133" s="19" t="s">
        <v>213</v>
      </c>
      <c r="X133" s="384">
        <v>46368</v>
      </c>
      <c r="Y133" s="384">
        <v>46368</v>
      </c>
      <c r="Z133" s="19" t="s">
        <v>418</v>
      </c>
      <c r="AA133" s="20" t="s">
        <v>505</v>
      </c>
      <c r="AB133" s="20">
        <v>5016016774</v>
      </c>
      <c r="AC133" s="20">
        <v>501601001</v>
      </c>
      <c r="AD133" s="286" t="str">
        <f t="shared" ref="AD133:AD164" si="40">G133</f>
        <v>Право заключения договора оказания услуги по инспекционному  контролю сертифицированной  электрической энергии, поставляемой из распределительных электрических сетей АО «Россети Сибирь Тываэнерго».</v>
      </c>
      <c r="AE133" s="282"/>
      <c r="AF133" s="19">
        <v>876</v>
      </c>
      <c r="AG133" s="287" t="s">
        <v>145</v>
      </c>
      <c r="AH133" s="19">
        <v>1</v>
      </c>
      <c r="AI133" s="19">
        <v>93000000000</v>
      </c>
      <c r="AJ133" s="19" t="s">
        <v>184</v>
      </c>
      <c r="AK133" s="384">
        <v>46368</v>
      </c>
      <c r="AL133" s="111">
        <v>46388</v>
      </c>
      <c r="AM133" s="384">
        <v>46752</v>
      </c>
      <c r="AN133" s="79">
        <v>2027</v>
      </c>
      <c r="AO133" s="282"/>
      <c r="AP133" s="282"/>
      <c r="AQ133" s="282"/>
      <c r="AR133" s="282"/>
      <c r="AS133" s="346"/>
      <c r="AT133" s="348"/>
      <c r="AU133" s="349"/>
      <c r="AV133" s="282"/>
      <c r="AW133" s="282"/>
      <c r="AX133" s="282"/>
      <c r="AY133" s="282"/>
      <c r="AZ133" s="282"/>
      <c r="BA133" s="643">
        <v>496</v>
      </c>
    </row>
    <row r="134" spans="1:53" s="494" customFormat="1" ht="47.25" x14ac:dyDescent="0.25">
      <c r="A134" s="554" t="s">
        <v>471</v>
      </c>
      <c r="B134" s="555" t="s">
        <v>506</v>
      </c>
      <c r="C134" s="789" t="s">
        <v>57</v>
      </c>
      <c r="D134" s="624" t="s">
        <v>507</v>
      </c>
      <c r="E134" s="790" t="s">
        <v>179</v>
      </c>
      <c r="F134" s="463">
        <v>1</v>
      </c>
      <c r="G134" s="790" t="s">
        <v>508</v>
      </c>
      <c r="H134" s="475" t="s">
        <v>509</v>
      </c>
      <c r="I134" s="791" t="s">
        <v>510</v>
      </c>
      <c r="J134" s="475">
        <v>1</v>
      </c>
      <c r="K134" s="792"/>
      <c r="L134" s="455" t="s">
        <v>63</v>
      </c>
      <c r="M134" s="792"/>
      <c r="N134" s="455" t="s">
        <v>118</v>
      </c>
      <c r="O134" s="793">
        <f>P134/1.22</f>
        <v>552.78688524590166</v>
      </c>
      <c r="P134" s="559">
        <v>674.4</v>
      </c>
      <c r="Q134" s="559">
        <v>674.4</v>
      </c>
      <c r="R134" s="559"/>
      <c r="S134" s="559"/>
      <c r="T134" s="559"/>
      <c r="U134" s="554" t="s">
        <v>1070</v>
      </c>
      <c r="V134" s="455" t="s">
        <v>57</v>
      </c>
      <c r="W134" s="557" t="s">
        <v>183</v>
      </c>
      <c r="X134" s="560">
        <v>46068</v>
      </c>
      <c r="Y134" s="560">
        <f>X134+45</f>
        <v>46113</v>
      </c>
      <c r="Z134" s="554"/>
      <c r="AA134" s="554"/>
      <c r="AB134" s="554"/>
      <c r="AC134" s="554"/>
      <c r="AD134" s="562" t="str">
        <f t="shared" si="40"/>
        <v>Оказание услуг по брендированию продукции</v>
      </c>
      <c r="AE134" s="554"/>
      <c r="AF134" s="554">
        <v>876</v>
      </c>
      <c r="AG134" s="557" t="s">
        <v>145</v>
      </c>
      <c r="AH134" s="554">
        <v>1</v>
      </c>
      <c r="AI134" s="794">
        <v>93000000000</v>
      </c>
      <c r="AJ134" s="562" t="s">
        <v>68</v>
      </c>
      <c r="AK134" s="560">
        <f>Y134+20</f>
        <v>46133</v>
      </c>
      <c r="AL134" s="560">
        <f>AK134</f>
        <v>46133</v>
      </c>
      <c r="AM134" s="560">
        <f>AL134+30</f>
        <v>46163</v>
      </c>
      <c r="AN134" s="554">
        <v>2026</v>
      </c>
      <c r="AO134" s="554"/>
      <c r="AP134" s="554"/>
      <c r="AQ134" s="554"/>
      <c r="AR134" s="554"/>
      <c r="AS134" s="560"/>
      <c r="AT134" s="564"/>
      <c r="AU134" s="565"/>
      <c r="AV134" s="554"/>
      <c r="AW134" s="554"/>
      <c r="AX134" s="554"/>
      <c r="AY134" s="554"/>
      <c r="AZ134" s="554"/>
      <c r="BA134" s="644">
        <v>497</v>
      </c>
    </row>
    <row r="135" spans="1:53" s="389" customFormat="1" ht="93.75" customHeight="1" x14ac:dyDescent="0.25">
      <c r="A135" s="93" t="s">
        <v>471</v>
      </c>
      <c r="B135" s="390" t="s">
        <v>511</v>
      </c>
      <c r="C135" s="51" t="s">
        <v>57</v>
      </c>
      <c r="D135" s="44" t="s">
        <v>507</v>
      </c>
      <c r="E135" s="37" t="s">
        <v>179</v>
      </c>
      <c r="F135" s="277">
        <v>1</v>
      </c>
      <c r="G135" s="44" t="s">
        <v>512</v>
      </c>
      <c r="H135" s="19" t="s">
        <v>513</v>
      </c>
      <c r="I135" s="19" t="s">
        <v>514</v>
      </c>
      <c r="J135" s="19">
        <v>1</v>
      </c>
      <c r="K135" s="282"/>
      <c r="L135" s="20" t="s">
        <v>63</v>
      </c>
      <c r="M135" s="282"/>
      <c r="N135" s="20" t="s">
        <v>118</v>
      </c>
      <c r="O135" s="48">
        <v>495.88400000000001</v>
      </c>
      <c r="P135" s="48">
        <v>495.88400000000001</v>
      </c>
      <c r="Q135" s="48">
        <v>185.95650000000001</v>
      </c>
      <c r="R135" s="48">
        <f>P135-Q135</f>
        <v>309.92750000000001</v>
      </c>
      <c r="S135" s="383"/>
      <c r="T135" s="383"/>
      <c r="U135" s="20" t="s">
        <v>212</v>
      </c>
      <c r="V135" s="20" t="s">
        <v>57</v>
      </c>
      <c r="W135" s="19" t="s">
        <v>213</v>
      </c>
      <c r="X135" s="111">
        <v>46266</v>
      </c>
      <c r="Y135" s="111">
        <v>46266</v>
      </c>
      <c r="Z135" s="19" t="s">
        <v>515</v>
      </c>
      <c r="AA135" s="19" t="s">
        <v>516</v>
      </c>
      <c r="AB135" s="19">
        <v>1701010778</v>
      </c>
      <c r="AC135" s="19">
        <v>170101001</v>
      </c>
      <c r="AD135" s="286" t="str">
        <f t="shared" si="40"/>
        <v xml:space="preserve">О предоставлении обучающих услуг </v>
      </c>
      <c r="AE135" s="282"/>
      <c r="AF135" s="277">
        <v>876</v>
      </c>
      <c r="AG135" s="287" t="s">
        <v>145</v>
      </c>
      <c r="AH135" s="282">
        <v>1</v>
      </c>
      <c r="AI135" s="347">
        <v>93000000000</v>
      </c>
      <c r="AJ135" s="286" t="s">
        <v>68</v>
      </c>
      <c r="AK135" s="111">
        <v>46280</v>
      </c>
      <c r="AL135" s="111">
        <v>46296</v>
      </c>
      <c r="AM135" s="111">
        <v>46538</v>
      </c>
      <c r="AN135" s="20" t="s">
        <v>420</v>
      </c>
      <c r="AO135" s="282"/>
      <c r="AP135" s="282"/>
      <c r="AQ135" s="282"/>
      <c r="AR135" s="282"/>
      <c r="AS135" s="346"/>
      <c r="AT135" s="394"/>
      <c r="AU135" s="349"/>
      <c r="AV135" s="282"/>
      <c r="AW135" s="282"/>
      <c r="AX135" s="282"/>
      <c r="AY135" s="332"/>
      <c r="AZ135" s="332"/>
      <c r="BA135" s="646">
        <v>498</v>
      </c>
    </row>
    <row r="136" spans="1:53" s="680" customFormat="1" ht="78.75" customHeight="1" x14ac:dyDescent="0.25">
      <c r="A136" s="655" t="s">
        <v>138</v>
      </c>
      <c r="B136" s="656" t="s">
        <v>1128</v>
      </c>
      <c r="C136" s="657" t="s">
        <v>57</v>
      </c>
      <c r="D136" s="657" t="s">
        <v>1129</v>
      </c>
      <c r="E136" s="657" t="s">
        <v>517</v>
      </c>
      <c r="F136" s="657">
        <v>1</v>
      </c>
      <c r="G136" s="657" t="s">
        <v>1130</v>
      </c>
      <c r="H136" s="657" t="s">
        <v>142</v>
      </c>
      <c r="I136" s="658" t="s">
        <v>158</v>
      </c>
      <c r="J136" s="657">
        <v>2</v>
      </c>
      <c r="K136" s="659" t="s">
        <v>827</v>
      </c>
      <c r="L136" s="660" t="s">
        <v>827</v>
      </c>
      <c r="M136" s="661"/>
      <c r="N136" s="659" t="s">
        <v>477</v>
      </c>
      <c r="O136" s="662">
        <v>14432.7</v>
      </c>
      <c r="P136" s="663">
        <f>O136*1.22</f>
        <v>17607.894</v>
      </c>
      <c r="Q136" s="664">
        <f>P136</f>
        <v>17607.894</v>
      </c>
      <c r="R136" s="665"/>
      <c r="S136" s="666"/>
      <c r="T136" s="661"/>
      <c r="U136" s="659" t="s">
        <v>1102</v>
      </c>
      <c r="V136" s="667" t="s">
        <v>1079</v>
      </c>
      <c r="W136" s="667" t="s">
        <v>66</v>
      </c>
      <c r="X136" s="668">
        <v>46065</v>
      </c>
      <c r="Y136" s="669">
        <f>X136+25</f>
        <v>46090</v>
      </c>
      <c r="Z136" s="661"/>
      <c r="AA136" s="661"/>
      <c r="AB136" s="661"/>
      <c r="AC136" s="661"/>
      <c r="AD136" s="659" t="str">
        <f>G136</f>
        <v xml:space="preserve">Модернизация систем учета электроэнергии во исполнение требований ФЗ №522 (Сбыт) </v>
      </c>
      <c r="AE136" s="667" t="s">
        <v>1103</v>
      </c>
      <c r="AF136" s="667">
        <v>876</v>
      </c>
      <c r="AG136" s="667" t="s">
        <v>1080</v>
      </c>
      <c r="AH136" s="667">
        <v>1</v>
      </c>
      <c r="AI136" s="670">
        <v>93000000000</v>
      </c>
      <c r="AJ136" s="667" t="s">
        <v>68</v>
      </c>
      <c r="AK136" s="671">
        <f>Y136+18</f>
        <v>46108</v>
      </c>
      <c r="AL136" s="671">
        <f>AK136</f>
        <v>46108</v>
      </c>
      <c r="AM136" s="671">
        <v>46386</v>
      </c>
      <c r="AN136" s="660">
        <v>2026</v>
      </c>
      <c r="AO136" s="661"/>
      <c r="AP136" s="672" t="s">
        <v>1131</v>
      </c>
      <c r="AQ136" s="673" t="s">
        <v>1132</v>
      </c>
      <c r="AR136" s="674" t="s">
        <v>1133</v>
      </c>
      <c r="AS136" s="675">
        <v>2026</v>
      </c>
      <c r="AT136" s="675">
        <v>2026</v>
      </c>
      <c r="AU136" s="676">
        <v>17.607894000000002</v>
      </c>
      <c r="AV136" s="677">
        <v>17.607894000000002</v>
      </c>
      <c r="AW136" s="667" t="s">
        <v>63</v>
      </c>
      <c r="AX136" s="660" t="s">
        <v>63</v>
      </c>
      <c r="AY136" s="678"/>
      <c r="AZ136" s="679" t="s">
        <v>1134</v>
      </c>
      <c r="BA136" s="1061">
        <v>499</v>
      </c>
    </row>
    <row r="137" spans="1:53" s="285" customFormat="1" ht="224.25" customHeight="1" x14ac:dyDescent="0.25">
      <c r="A137" s="282" t="s">
        <v>518</v>
      </c>
      <c r="B137" s="390" t="s">
        <v>519</v>
      </c>
      <c r="C137" s="282" t="s">
        <v>520</v>
      </c>
      <c r="D137" s="282" t="s">
        <v>521</v>
      </c>
      <c r="E137" s="277" t="s">
        <v>179</v>
      </c>
      <c r="F137" s="277">
        <v>1</v>
      </c>
      <c r="G137" s="282" t="s">
        <v>522</v>
      </c>
      <c r="H137" s="282" t="s">
        <v>523</v>
      </c>
      <c r="I137" s="20" t="s">
        <v>524</v>
      </c>
      <c r="J137" s="20">
        <v>1</v>
      </c>
      <c r="K137" s="20"/>
      <c r="L137" s="20" t="s">
        <v>63</v>
      </c>
      <c r="M137" s="20"/>
      <c r="N137" s="20" t="s">
        <v>118</v>
      </c>
      <c r="O137" s="383">
        <f>P137/1.22</f>
        <v>341.90163934426232</v>
      </c>
      <c r="P137" s="48">
        <v>417.12</v>
      </c>
      <c r="Q137" s="48">
        <v>104.28</v>
      </c>
      <c r="R137" s="48">
        <v>312.83999999999997</v>
      </c>
      <c r="S137" s="48"/>
      <c r="T137" s="48"/>
      <c r="U137" s="20" t="s">
        <v>1070</v>
      </c>
      <c r="V137" s="20" t="s">
        <v>57</v>
      </c>
      <c r="W137" s="287" t="s">
        <v>183</v>
      </c>
      <c r="X137" s="111">
        <v>46244</v>
      </c>
      <c r="Y137" s="111">
        <f>X137+45</f>
        <v>46289</v>
      </c>
      <c r="Z137" s="20"/>
      <c r="AA137" s="20"/>
      <c r="AB137" s="20"/>
      <c r="AC137" s="20"/>
      <c r="AD137" s="286" t="str">
        <f t="shared" si="40"/>
        <v>Оказание услуг по техническому обслуживанию средств видеонаблюдения, системы контроля и управления доступам и охранно-пожарной сигнализации</v>
      </c>
      <c r="AE137" s="20"/>
      <c r="AF137" s="20">
        <v>876</v>
      </c>
      <c r="AG137" s="287" t="s">
        <v>145</v>
      </c>
      <c r="AH137" s="20">
        <v>12</v>
      </c>
      <c r="AI137" s="112">
        <v>93000000000</v>
      </c>
      <c r="AJ137" s="20" t="s">
        <v>68</v>
      </c>
      <c r="AK137" s="111">
        <f>Y137+20</f>
        <v>46309</v>
      </c>
      <c r="AL137" s="111">
        <f>AK137</f>
        <v>46309</v>
      </c>
      <c r="AM137" s="111">
        <f>AL137+365</f>
        <v>46674</v>
      </c>
      <c r="AN137" s="282" t="s">
        <v>420</v>
      </c>
      <c r="AO137" s="282"/>
      <c r="AP137" s="282"/>
      <c r="AQ137" s="282"/>
      <c r="AR137" s="282"/>
      <c r="AS137" s="346"/>
      <c r="AT137" s="348"/>
      <c r="AU137" s="349"/>
      <c r="AV137" s="282"/>
      <c r="AW137" s="282"/>
      <c r="AX137" s="282"/>
      <c r="AY137" s="282"/>
      <c r="AZ137" s="282"/>
      <c r="BA137" s="643">
        <v>500</v>
      </c>
    </row>
    <row r="138" spans="1:53" s="494" customFormat="1" ht="120" customHeight="1" x14ac:dyDescent="0.25">
      <c r="A138" s="554" t="s">
        <v>471</v>
      </c>
      <c r="B138" s="555" t="s">
        <v>525</v>
      </c>
      <c r="C138" s="554" t="s">
        <v>520</v>
      </c>
      <c r="D138" s="554" t="s">
        <v>526</v>
      </c>
      <c r="E138" s="554" t="s">
        <v>527</v>
      </c>
      <c r="F138" s="463">
        <v>1</v>
      </c>
      <c r="G138" s="554" t="s">
        <v>528</v>
      </c>
      <c r="H138" s="554" t="s">
        <v>529</v>
      </c>
      <c r="I138" s="554" t="s">
        <v>530</v>
      </c>
      <c r="J138" s="554">
        <v>1</v>
      </c>
      <c r="K138" s="554" t="s">
        <v>531</v>
      </c>
      <c r="L138" s="455" t="s">
        <v>63</v>
      </c>
      <c r="M138" s="455"/>
      <c r="N138" s="455" t="s">
        <v>118</v>
      </c>
      <c r="O138" s="559">
        <v>1080.7376999999999</v>
      </c>
      <c r="P138" s="1123">
        <f>O138*1.22</f>
        <v>1318.4999939999998</v>
      </c>
      <c r="Q138" s="1123">
        <v>659.25</v>
      </c>
      <c r="R138" s="1123">
        <v>659.25</v>
      </c>
      <c r="S138" s="1123"/>
      <c r="T138" s="559"/>
      <c r="U138" s="554" t="s">
        <v>1070</v>
      </c>
      <c r="V138" s="455" t="s">
        <v>65</v>
      </c>
      <c r="W138" s="557" t="s">
        <v>183</v>
      </c>
      <c r="X138" s="560">
        <v>46125</v>
      </c>
      <c r="Y138" s="560">
        <f>X138+30</f>
        <v>46155</v>
      </c>
      <c r="Z138" s="554"/>
      <c r="AA138" s="554"/>
      <c r="AB138" s="554"/>
      <c r="AC138" s="554"/>
      <c r="AD138" s="562" t="str">
        <f t="shared" si="40"/>
        <v>Оказание услуг по инкассации, пересчету и зачислению на счет наличных денежных средств</v>
      </c>
      <c r="AE138" s="554"/>
      <c r="AF138" s="554">
        <v>876</v>
      </c>
      <c r="AG138" s="557" t="s">
        <v>145</v>
      </c>
      <c r="AH138" s="554">
        <v>12</v>
      </c>
      <c r="AI138" s="937">
        <v>93000000000</v>
      </c>
      <c r="AJ138" s="554" t="s">
        <v>68</v>
      </c>
      <c r="AK138" s="560">
        <f>Y138+20</f>
        <v>46175</v>
      </c>
      <c r="AL138" s="560">
        <f>AK138</f>
        <v>46175</v>
      </c>
      <c r="AM138" s="560">
        <f>AL138+365</f>
        <v>46540</v>
      </c>
      <c r="AN138" s="554" t="s">
        <v>420</v>
      </c>
      <c r="AO138" s="554"/>
      <c r="AP138" s="554"/>
      <c r="AQ138" s="554"/>
      <c r="AR138" s="554"/>
      <c r="AS138" s="560"/>
      <c r="AT138" s="564"/>
      <c r="AU138" s="565"/>
      <c r="AV138" s="554"/>
      <c r="AW138" s="554"/>
      <c r="AX138" s="554"/>
      <c r="AY138" s="554"/>
      <c r="AZ138" s="554" t="s">
        <v>1284</v>
      </c>
      <c r="BA138" s="644">
        <v>501</v>
      </c>
    </row>
    <row r="139" spans="1:53" s="285" customFormat="1" ht="59.25" customHeight="1" x14ac:dyDescent="0.25">
      <c r="A139" s="282" t="s">
        <v>471</v>
      </c>
      <c r="B139" s="390" t="s">
        <v>532</v>
      </c>
      <c r="C139" s="396" t="s">
        <v>57</v>
      </c>
      <c r="D139" s="282" t="s">
        <v>533</v>
      </c>
      <c r="E139" s="282" t="s">
        <v>179</v>
      </c>
      <c r="F139" s="277">
        <v>1</v>
      </c>
      <c r="G139" s="282" t="s">
        <v>534</v>
      </c>
      <c r="H139" s="20" t="s">
        <v>535</v>
      </c>
      <c r="I139" s="20" t="s">
        <v>536</v>
      </c>
      <c r="J139" s="350">
        <v>1</v>
      </c>
      <c r="K139" s="283" t="s">
        <v>531</v>
      </c>
      <c r="L139" s="20" t="s">
        <v>63</v>
      </c>
      <c r="M139" s="397"/>
      <c r="N139" s="114" t="s">
        <v>118</v>
      </c>
      <c r="O139" s="103">
        <v>3567.8715699999998</v>
      </c>
      <c r="P139" s="103">
        <v>3567.8715699999998</v>
      </c>
      <c r="Q139" s="103">
        <v>376.17579999999998</v>
      </c>
      <c r="R139" s="103">
        <f>P139-Q139</f>
        <v>3191.6957699999998</v>
      </c>
      <c r="S139" s="103"/>
      <c r="T139" s="398"/>
      <c r="U139" s="283" t="s">
        <v>1070</v>
      </c>
      <c r="V139" s="20" t="s">
        <v>65</v>
      </c>
      <c r="W139" s="287" t="s">
        <v>183</v>
      </c>
      <c r="X139" s="399">
        <f>Y139-45</f>
        <v>46306</v>
      </c>
      <c r="Y139" s="399">
        <f>AK139-20</f>
        <v>46351</v>
      </c>
      <c r="Z139" s="350"/>
      <c r="AA139" s="283"/>
      <c r="AB139" s="350"/>
      <c r="AC139" s="397"/>
      <c r="AD139" s="286" t="str">
        <f t="shared" si="40"/>
        <v>Оказание услуги по добровольному страхованию автотранспортных средств (КАСКО)</v>
      </c>
      <c r="AE139" s="339"/>
      <c r="AF139" s="397">
        <v>876</v>
      </c>
      <c r="AG139" s="287" t="s">
        <v>145</v>
      </c>
      <c r="AH139" s="397">
        <v>1</v>
      </c>
      <c r="AI139" s="400">
        <v>93000000000</v>
      </c>
      <c r="AJ139" s="397" t="s">
        <v>68</v>
      </c>
      <c r="AK139" s="401">
        <v>46371</v>
      </c>
      <c r="AL139" s="378">
        <v>46388</v>
      </c>
      <c r="AM139" s="399">
        <v>46752</v>
      </c>
      <c r="AN139" s="350">
        <v>2027</v>
      </c>
      <c r="AO139" s="283"/>
      <c r="AP139" s="350"/>
      <c r="AQ139" s="283"/>
      <c r="AR139" s="350"/>
      <c r="AS139" s="399"/>
      <c r="AT139" s="402"/>
      <c r="AU139" s="403"/>
      <c r="AV139" s="350"/>
      <c r="AW139" s="283"/>
      <c r="AX139" s="350"/>
      <c r="AY139" s="283"/>
      <c r="AZ139" s="283"/>
      <c r="BA139" s="643">
        <v>502</v>
      </c>
    </row>
    <row r="140" spans="1:53" s="285" customFormat="1" ht="62.25" customHeight="1" x14ac:dyDescent="0.25">
      <c r="A140" s="282" t="s">
        <v>471</v>
      </c>
      <c r="B140" s="390" t="s">
        <v>537</v>
      </c>
      <c r="C140" s="404" t="s">
        <v>57</v>
      </c>
      <c r="D140" s="282" t="s">
        <v>533</v>
      </c>
      <c r="E140" s="282" t="s">
        <v>179</v>
      </c>
      <c r="F140" s="277">
        <v>1</v>
      </c>
      <c r="G140" s="282" t="s">
        <v>538</v>
      </c>
      <c r="H140" s="20" t="s">
        <v>535</v>
      </c>
      <c r="I140" s="20" t="s">
        <v>539</v>
      </c>
      <c r="J140" s="350">
        <v>1</v>
      </c>
      <c r="K140" s="308" t="s">
        <v>531</v>
      </c>
      <c r="L140" s="20" t="s">
        <v>63</v>
      </c>
      <c r="M140" s="308"/>
      <c r="N140" s="114" t="s">
        <v>118</v>
      </c>
      <c r="O140" s="103">
        <v>166.15401</v>
      </c>
      <c r="P140" s="405">
        <v>166.15401</v>
      </c>
      <c r="Q140" s="405"/>
      <c r="R140" s="103">
        <f>P140-S140</f>
        <v>148.55201</v>
      </c>
      <c r="S140" s="103">
        <v>17.602</v>
      </c>
      <c r="T140" s="398"/>
      <c r="U140" s="308" t="s">
        <v>1070</v>
      </c>
      <c r="V140" s="20" t="s">
        <v>57</v>
      </c>
      <c r="W140" s="287" t="s">
        <v>183</v>
      </c>
      <c r="X140" s="406">
        <f>Y140-45</f>
        <v>46382</v>
      </c>
      <c r="Y140" s="406">
        <f>AK140-20</f>
        <v>46427</v>
      </c>
      <c r="Z140" s="350"/>
      <c r="AA140" s="308"/>
      <c r="AB140" s="350"/>
      <c r="AC140" s="407"/>
      <c r="AD140" s="286" t="str">
        <f t="shared" si="40"/>
        <v>Оказание услуги по обязательному страхованию гражданской ответственности владельцев транспортных средств(ОСАГО)</v>
      </c>
      <c r="AE140" s="408"/>
      <c r="AF140" s="350">
        <v>876</v>
      </c>
      <c r="AG140" s="287" t="s">
        <v>145</v>
      </c>
      <c r="AH140" s="350">
        <v>1</v>
      </c>
      <c r="AI140" s="409">
        <v>93000000000</v>
      </c>
      <c r="AJ140" s="350" t="s">
        <v>68</v>
      </c>
      <c r="AK140" s="406">
        <v>46447</v>
      </c>
      <c r="AL140" s="378">
        <v>46479</v>
      </c>
      <c r="AM140" s="406">
        <v>46844</v>
      </c>
      <c r="AN140" s="350" t="s">
        <v>445</v>
      </c>
      <c r="AO140" s="308"/>
      <c r="AP140" s="410"/>
      <c r="AQ140" s="308"/>
      <c r="AR140" s="350"/>
      <c r="AS140" s="406"/>
      <c r="AT140" s="402"/>
      <c r="AU140" s="411"/>
      <c r="AV140" s="350"/>
      <c r="AW140" s="308"/>
      <c r="AX140" s="350"/>
      <c r="AY140" s="308"/>
      <c r="AZ140" s="308"/>
      <c r="BA140" s="643">
        <v>503</v>
      </c>
    </row>
    <row r="141" spans="1:53" s="100" customFormat="1" ht="47.25" x14ac:dyDescent="0.25">
      <c r="A141" s="44" t="s">
        <v>471</v>
      </c>
      <c r="B141" s="390" t="s">
        <v>540</v>
      </c>
      <c r="C141" s="412" t="s">
        <v>57</v>
      </c>
      <c r="D141" s="19" t="s">
        <v>541</v>
      </c>
      <c r="E141" s="20" t="s">
        <v>179</v>
      </c>
      <c r="F141" s="277">
        <v>1</v>
      </c>
      <c r="G141" s="51" t="s">
        <v>542</v>
      </c>
      <c r="H141" s="19" t="s">
        <v>142</v>
      </c>
      <c r="I141" s="19" t="s">
        <v>543</v>
      </c>
      <c r="J141" s="19">
        <v>2</v>
      </c>
      <c r="K141" s="19"/>
      <c r="L141" s="20" t="s">
        <v>63</v>
      </c>
      <c r="M141" s="20"/>
      <c r="N141" s="19" t="s">
        <v>477</v>
      </c>
      <c r="O141" s="276">
        <f>P141/1.22</f>
        <v>411.61967213114752</v>
      </c>
      <c r="P141" s="380">
        <v>502.17599999999999</v>
      </c>
      <c r="Q141" s="413">
        <f>P141/12*1</f>
        <v>41.847999999999999</v>
      </c>
      <c r="R141" s="380">
        <f>P141-Q141</f>
        <v>460.32799999999997</v>
      </c>
      <c r="S141" s="380"/>
      <c r="T141" s="48"/>
      <c r="U141" s="20" t="s">
        <v>95</v>
      </c>
      <c r="V141" s="20" t="s">
        <v>57</v>
      </c>
      <c r="W141" s="287" t="s">
        <v>183</v>
      </c>
      <c r="X141" s="111">
        <v>46261</v>
      </c>
      <c r="Y141" s="111">
        <f t="shared" ref="Y141:Y148" si="41">X141+45</f>
        <v>46306</v>
      </c>
      <c r="Z141" s="20"/>
      <c r="AA141" s="20"/>
      <c r="AB141" s="20"/>
      <c r="AC141" s="20"/>
      <c r="AD141" s="286" t="str">
        <f t="shared" si="40"/>
        <v>услуга по техническому обслуживанию оборудования пожарной сигнализации</v>
      </c>
      <c r="AE141" s="46" t="s">
        <v>544</v>
      </c>
      <c r="AF141" s="46" t="s">
        <v>545</v>
      </c>
      <c r="AG141" s="287" t="s">
        <v>145</v>
      </c>
      <c r="AH141" s="46" t="s">
        <v>413</v>
      </c>
      <c r="AI141" s="46" t="s">
        <v>546</v>
      </c>
      <c r="AJ141" s="46" t="s">
        <v>68</v>
      </c>
      <c r="AK141" s="111">
        <f t="shared" ref="AK141:AK148" si="42">Y141+20</f>
        <v>46326</v>
      </c>
      <c r="AL141" s="111">
        <f t="shared" ref="AL141:AL148" si="43">AK141</f>
        <v>46326</v>
      </c>
      <c r="AM141" s="111">
        <v>46690</v>
      </c>
      <c r="AN141" s="114" t="s">
        <v>420</v>
      </c>
      <c r="AO141" s="43"/>
      <c r="AP141" s="43"/>
      <c r="AQ141" s="20"/>
      <c r="AR141" s="20"/>
      <c r="AS141" s="20"/>
      <c r="AT141" s="20"/>
      <c r="AU141" s="111"/>
      <c r="AV141" s="116"/>
      <c r="AW141" s="117"/>
      <c r="AX141" s="20"/>
      <c r="AY141" s="20"/>
      <c r="AZ141" s="20"/>
      <c r="BA141" s="647">
        <v>504</v>
      </c>
    </row>
    <row r="142" spans="1:53" s="100" customFormat="1" ht="63" x14ac:dyDescent="0.25">
      <c r="A142" s="979" t="s">
        <v>471</v>
      </c>
      <c r="B142" s="980" t="s">
        <v>547</v>
      </c>
      <c r="C142" s="412" t="s">
        <v>57</v>
      </c>
      <c r="D142" s="968" t="s">
        <v>541</v>
      </c>
      <c r="E142" s="967" t="s">
        <v>179</v>
      </c>
      <c r="F142" s="981">
        <v>1</v>
      </c>
      <c r="G142" s="968" t="s">
        <v>548</v>
      </c>
      <c r="H142" s="968" t="s">
        <v>549</v>
      </c>
      <c r="I142" s="968" t="s">
        <v>550</v>
      </c>
      <c r="J142" s="968">
        <v>1</v>
      </c>
      <c r="K142" s="975"/>
      <c r="L142" s="967" t="s">
        <v>63</v>
      </c>
      <c r="M142" s="967"/>
      <c r="N142" s="968" t="s">
        <v>551</v>
      </c>
      <c r="O142" s="965">
        <v>118.8</v>
      </c>
      <c r="P142" s="970">
        <f>O142*1.22</f>
        <v>144.93600000000001</v>
      </c>
      <c r="Q142" s="982">
        <f>P142-R142</f>
        <v>96.624000000000009</v>
      </c>
      <c r="R142" s="970">
        <v>48.311999999999998</v>
      </c>
      <c r="S142" s="970"/>
      <c r="T142" s="970"/>
      <c r="U142" s="967" t="s">
        <v>1070</v>
      </c>
      <c r="V142" s="967" t="s">
        <v>57</v>
      </c>
      <c r="W142" s="983" t="s">
        <v>183</v>
      </c>
      <c r="X142" s="974">
        <v>46097</v>
      </c>
      <c r="Y142" s="974">
        <f>X142+30</f>
        <v>46127</v>
      </c>
      <c r="Z142" s="967"/>
      <c r="AA142" s="967"/>
      <c r="AB142" s="967"/>
      <c r="AC142" s="967"/>
      <c r="AD142" s="984" t="str">
        <f t="shared" si="40"/>
        <v>услуга по поддержанию в постоянной готовности сил и средств для выполнения АСР на ОПО</v>
      </c>
      <c r="AE142" s="985" t="s">
        <v>544</v>
      </c>
      <c r="AF142" s="985" t="s">
        <v>545</v>
      </c>
      <c r="AG142" s="983" t="s">
        <v>145</v>
      </c>
      <c r="AH142" s="985" t="s">
        <v>413</v>
      </c>
      <c r="AI142" s="985" t="s">
        <v>546</v>
      </c>
      <c r="AJ142" s="985" t="s">
        <v>68</v>
      </c>
      <c r="AK142" s="974">
        <f>Y142+17</f>
        <v>46144</v>
      </c>
      <c r="AL142" s="974">
        <f t="shared" si="43"/>
        <v>46144</v>
      </c>
      <c r="AM142" s="974">
        <f>AL142+365</f>
        <v>46509</v>
      </c>
      <c r="AN142" s="70" t="s">
        <v>420</v>
      </c>
      <c r="AO142" s="975"/>
      <c r="AP142" s="975"/>
      <c r="AQ142" s="967"/>
      <c r="AR142" s="967"/>
      <c r="AS142" s="967"/>
      <c r="AT142" s="967"/>
      <c r="AU142" s="974"/>
      <c r="AV142" s="986"/>
      <c r="AW142" s="978"/>
      <c r="AX142" s="967"/>
      <c r="AY142" s="967"/>
      <c r="AZ142" s="967" t="s">
        <v>1244</v>
      </c>
      <c r="BA142" s="647">
        <v>505</v>
      </c>
    </row>
    <row r="143" spans="1:53" s="100" customFormat="1" ht="60" customHeight="1" x14ac:dyDescent="0.25">
      <c r="A143" s="275" t="s">
        <v>471</v>
      </c>
      <c r="B143" s="390" t="s">
        <v>552</v>
      </c>
      <c r="C143" s="412" t="s">
        <v>57</v>
      </c>
      <c r="D143" s="19" t="s">
        <v>541</v>
      </c>
      <c r="E143" s="20" t="s">
        <v>179</v>
      </c>
      <c r="F143" s="277">
        <v>1</v>
      </c>
      <c r="G143" s="17" t="s">
        <v>553</v>
      </c>
      <c r="H143" s="19" t="s">
        <v>554</v>
      </c>
      <c r="I143" s="19" t="s">
        <v>555</v>
      </c>
      <c r="J143" s="275" t="s">
        <v>413</v>
      </c>
      <c r="K143" s="275"/>
      <c r="L143" s="20" t="s">
        <v>63</v>
      </c>
      <c r="M143" s="20"/>
      <c r="N143" s="119" t="s">
        <v>551</v>
      </c>
      <c r="O143" s="276">
        <f t="shared" ref="O143:O157" si="44">P143/1.22</f>
        <v>1096.7213114754099</v>
      </c>
      <c r="P143" s="48">
        <v>1338</v>
      </c>
      <c r="Q143" s="118">
        <f>P143</f>
        <v>1338</v>
      </c>
      <c r="R143" s="48"/>
      <c r="S143" s="48"/>
      <c r="T143" s="48"/>
      <c r="U143" s="70" t="s">
        <v>1070</v>
      </c>
      <c r="V143" s="20" t="s">
        <v>65</v>
      </c>
      <c r="W143" s="287" t="s">
        <v>183</v>
      </c>
      <c r="X143" s="26">
        <v>46113</v>
      </c>
      <c r="Y143" s="111">
        <f t="shared" si="41"/>
        <v>46158</v>
      </c>
      <c r="Z143" s="20"/>
      <c r="AA143" s="20"/>
      <c r="AB143" s="20"/>
      <c r="AC143" s="20"/>
      <c r="AD143" s="286" t="str">
        <f t="shared" si="40"/>
        <v>услуга по огнезащитной обработке</v>
      </c>
      <c r="AE143" s="120" t="s">
        <v>544</v>
      </c>
      <c r="AF143" s="17" t="s">
        <v>545</v>
      </c>
      <c r="AG143" s="287" t="s">
        <v>145</v>
      </c>
      <c r="AH143" s="46" t="s">
        <v>413</v>
      </c>
      <c r="AI143" s="120" t="s">
        <v>546</v>
      </c>
      <c r="AJ143" s="46" t="s">
        <v>68</v>
      </c>
      <c r="AK143" s="111">
        <f t="shared" si="42"/>
        <v>46178</v>
      </c>
      <c r="AL143" s="111">
        <f t="shared" si="43"/>
        <v>46178</v>
      </c>
      <c r="AM143" s="121">
        <f>AL143+30</f>
        <v>46208</v>
      </c>
      <c r="AN143" s="122">
        <v>2026</v>
      </c>
      <c r="AO143" s="43"/>
      <c r="AP143" s="43"/>
      <c r="AQ143" s="20"/>
      <c r="AR143" s="20"/>
      <c r="AS143" s="20"/>
      <c r="AT143" s="20"/>
      <c r="AU143" s="111"/>
      <c r="AV143" s="116"/>
      <c r="AW143" s="117"/>
      <c r="AX143" s="20"/>
      <c r="AY143" s="20"/>
      <c r="AZ143" s="20"/>
      <c r="BA143" s="647">
        <v>506</v>
      </c>
    </row>
    <row r="144" spans="1:53" s="100" customFormat="1" ht="47.25" x14ac:dyDescent="0.25">
      <c r="A144" s="24" t="s">
        <v>471</v>
      </c>
      <c r="B144" s="390" t="s">
        <v>556</v>
      </c>
      <c r="C144" s="412" t="s">
        <v>57</v>
      </c>
      <c r="D144" s="19" t="s">
        <v>541</v>
      </c>
      <c r="E144" s="20" t="s">
        <v>179</v>
      </c>
      <c r="F144" s="277">
        <v>1</v>
      </c>
      <c r="G144" s="19" t="s">
        <v>557</v>
      </c>
      <c r="H144" s="19" t="s">
        <v>558</v>
      </c>
      <c r="I144" s="19" t="s">
        <v>559</v>
      </c>
      <c r="J144" s="19">
        <v>2</v>
      </c>
      <c r="K144" s="19"/>
      <c r="L144" s="20" t="s">
        <v>63</v>
      </c>
      <c r="M144" s="20"/>
      <c r="N144" s="19" t="s">
        <v>551</v>
      </c>
      <c r="O144" s="276">
        <f t="shared" si="44"/>
        <v>983.60655737704917</v>
      </c>
      <c r="P144" s="48">
        <v>1200</v>
      </c>
      <c r="Q144" s="118">
        <f>P144</f>
        <v>1200</v>
      </c>
      <c r="R144" s="48"/>
      <c r="S144" s="48"/>
      <c r="T144" s="48"/>
      <c r="U144" s="20" t="s">
        <v>95</v>
      </c>
      <c r="V144" s="20" t="s">
        <v>65</v>
      </c>
      <c r="W144" s="287" t="s">
        <v>183</v>
      </c>
      <c r="X144" s="111">
        <v>46204</v>
      </c>
      <c r="Y144" s="111">
        <f t="shared" si="41"/>
        <v>46249</v>
      </c>
      <c r="Z144" s="20"/>
      <c r="AA144" s="20"/>
      <c r="AB144" s="20"/>
      <c r="AC144" s="20"/>
      <c r="AD144" s="286" t="str">
        <f t="shared" si="40"/>
        <v>услуга по проведению периодического медицинского осмотра</v>
      </c>
      <c r="AE144" s="46" t="s">
        <v>544</v>
      </c>
      <c r="AF144" s="46" t="s">
        <v>545</v>
      </c>
      <c r="AG144" s="287" t="s">
        <v>145</v>
      </c>
      <c r="AH144" s="46" t="s">
        <v>413</v>
      </c>
      <c r="AI144" s="46" t="s">
        <v>546</v>
      </c>
      <c r="AJ144" s="46" t="s">
        <v>68</v>
      </c>
      <c r="AK144" s="111">
        <f t="shared" si="42"/>
        <v>46269</v>
      </c>
      <c r="AL144" s="111">
        <f t="shared" si="43"/>
        <v>46269</v>
      </c>
      <c r="AM144" s="121">
        <v>46386</v>
      </c>
      <c r="AN144" s="122">
        <v>2026</v>
      </c>
      <c r="AO144" s="43"/>
      <c r="AP144" s="43"/>
      <c r="AQ144" s="20"/>
      <c r="AR144" s="20"/>
      <c r="AS144" s="20"/>
      <c r="AT144" s="20"/>
      <c r="AU144" s="111"/>
      <c r="AV144" s="116"/>
      <c r="AW144" s="117"/>
      <c r="AX144" s="20"/>
      <c r="AY144" s="20"/>
      <c r="AZ144" s="20"/>
      <c r="BA144" s="647">
        <v>507</v>
      </c>
    </row>
    <row r="145" spans="1:53" s="778" customFormat="1" ht="47.25" x14ac:dyDescent="0.25">
      <c r="A145" s="476" t="s">
        <v>471</v>
      </c>
      <c r="B145" s="555" t="s">
        <v>560</v>
      </c>
      <c r="C145" s="779" t="s">
        <v>57</v>
      </c>
      <c r="D145" s="475" t="s">
        <v>541</v>
      </c>
      <c r="E145" s="455" t="s">
        <v>179</v>
      </c>
      <c r="F145" s="463">
        <v>1</v>
      </c>
      <c r="G145" s="475" t="s">
        <v>561</v>
      </c>
      <c r="H145" s="475" t="s">
        <v>562</v>
      </c>
      <c r="I145" s="475" t="s">
        <v>563</v>
      </c>
      <c r="J145" s="475">
        <v>1</v>
      </c>
      <c r="K145" s="475"/>
      <c r="L145" s="455" t="s">
        <v>63</v>
      </c>
      <c r="M145" s="455"/>
      <c r="N145" s="475" t="s">
        <v>551</v>
      </c>
      <c r="O145" s="558">
        <f t="shared" si="44"/>
        <v>196.64262295081966</v>
      </c>
      <c r="P145" s="780">
        <v>239.90399999999997</v>
      </c>
      <c r="Q145" s="781">
        <f>P145</f>
        <v>239.90399999999997</v>
      </c>
      <c r="R145" s="780"/>
      <c r="S145" s="780"/>
      <c r="T145" s="780"/>
      <c r="U145" s="455" t="s">
        <v>1070</v>
      </c>
      <c r="V145" s="455" t="s">
        <v>57</v>
      </c>
      <c r="W145" s="557" t="s">
        <v>183</v>
      </c>
      <c r="X145" s="759">
        <v>46032</v>
      </c>
      <c r="Y145" s="759">
        <f t="shared" si="41"/>
        <v>46077</v>
      </c>
      <c r="Z145" s="455"/>
      <c r="AA145" s="455"/>
      <c r="AB145" s="455"/>
      <c r="AC145" s="455"/>
      <c r="AD145" s="562" t="str">
        <f t="shared" si="40"/>
        <v>услуга по проведению вакцинации персонала</v>
      </c>
      <c r="AE145" s="782" t="s">
        <v>544</v>
      </c>
      <c r="AF145" s="782" t="s">
        <v>545</v>
      </c>
      <c r="AG145" s="557" t="s">
        <v>145</v>
      </c>
      <c r="AH145" s="782" t="s">
        <v>413</v>
      </c>
      <c r="AI145" s="782" t="s">
        <v>546</v>
      </c>
      <c r="AJ145" s="782" t="s">
        <v>68</v>
      </c>
      <c r="AK145" s="759">
        <f t="shared" si="42"/>
        <v>46097</v>
      </c>
      <c r="AL145" s="759">
        <f t="shared" si="43"/>
        <v>46097</v>
      </c>
      <c r="AM145" s="759">
        <f>AL145+30</f>
        <v>46127</v>
      </c>
      <c r="AN145" s="783">
        <v>2026</v>
      </c>
      <c r="AO145" s="629"/>
      <c r="AP145" s="629"/>
      <c r="AQ145" s="455"/>
      <c r="AR145" s="455"/>
      <c r="AS145" s="455"/>
      <c r="AT145" s="455"/>
      <c r="AU145" s="759"/>
      <c r="AV145" s="784"/>
      <c r="AW145" s="785"/>
      <c r="AX145" s="455"/>
      <c r="AY145" s="455"/>
      <c r="AZ145" s="455" t="s">
        <v>1177</v>
      </c>
      <c r="BA145" s="777">
        <v>508</v>
      </c>
    </row>
    <row r="146" spans="1:53" s="100" customFormat="1" ht="88.9" customHeight="1" x14ac:dyDescent="0.25">
      <c r="A146" s="24" t="s">
        <v>471</v>
      </c>
      <c r="B146" s="390" t="s">
        <v>564</v>
      </c>
      <c r="C146" s="275" t="s">
        <v>57</v>
      </c>
      <c r="D146" s="19" t="s">
        <v>541</v>
      </c>
      <c r="E146" s="20" t="s">
        <v>179</v>
      </c>
      <c r="F146" s="277">
        <v>1</v>
      </c>
      <c r="G146" s="275" t="s">
        <v>565</v>
      </c>
      <c r="H146" s="119" t="s">
        <v>562</v>
      </c>
      <c r="I146" s="119" t="s">
        <v>563</v>
      </c>
      <c r="J146" s="19">
        <v>1</v>
      </c>
      <c r="K146" s="275"/>
      <c r="L146" s="20" t="s">
        <v>63</v>
      </c>
      <c r="M146" s="20"/>
      <c r="N146" s="19" t="s">
        <v>551</v>
      </c>
      <c r="O146" s="276">
        <f t="shared" si="44"/>
        <v>244.91803278688525</v>
      </c>
      <c r="P146" s="48">
        <v>298.8</v>
      </c>
      <c r="Q146" s="118">
        <v>149.4</v>
      </c>
      <c r="R146" s="48">
        <v>149.4</v>
      </c>
      <c r="S146" s="48"/>
      <c r="T146" s="48"/>
      <c r="U146" s="20" t="s">
        <v>1070</v>
      </c>
      <c r="V146" s="20" t="s">
        <v>57</v>
      </c>
      <c r="W146" s="287" t="s">
        <v>183</v>
      </c>
      <c r="X146" s="123">
        <v>46132</v>
      </c>
      <c r="Y146" s="111">
        <f t="shared" si="41"/>
        <v>46177</v>
      </c>
      <c r="Z146" s="20"/>
      <c r="AA146" s="20"/>
      <c r="AB146" s="20"/>
      <c r="AC146" s="20"/>
      <c r="AD146" s="286" t="str">
        <f t="shared" si="40"/>
        <v>услуги по оказанию предрейсовых/послерейсовых медицинских осмотров в с. Кызыл-Мажалыг Барун-Хемчикского района</v>
      </c>
      <c r="AE146" s="46" t="s">
        <v>544</v>
      </c>
      <c r="AF146" s="46" t="s">
        <v>545</v>
      </c>
      <c r="AG146" s="287" t="s">
        <v>145</v>
      </c>
      <c r="AH146" s="46" t="s">
        <v>413</v>
      </c>
      <c r="AI146" s="46" t="s">
        <v>546</v>
      </c>
      <c r="AJ146" s="46" t="s">
        <v>68</v>
      </c>
      <c r="AK146" s="111">
        <f t="shared" si="42"/>
        <v>46197</v>
      </c>
      <c r="AL146" s="111">
        <f t="shared" si="43"/>
        <v>46197</v>
      </c>
      <c r="AM146" s="111">
        <v>46561</v>
      </c>
      <c r="AN146" s="70" t="s">
        <v>420</v>
      </c>
      <c r="AO146" s="43"/>
      <c r="AP146" s="43"/>
      <c r="AQ146" s="20"/>
      <c r="AR146" s="20"/>
      <c r="AS146" s="20"/>
      <c r="AT146" s="20"/>
      <c r="AU146" s="111"/>
      <c r="AV146" s="116"/>
      <c r="AW146" s="117"/>
      <c r="AX146" s="20"/>
      <c r="AY146" s="20"/>
      <c r="AZ146" s="20"/>
      <c r="BA146" s="647">
        <v>509</v>
      </c>
    </row>
    <row r="147" spans="1:53" s="778" customFormat="1" ht="95.25" customHeight="1" x14ac:dyDescent="0.25">
      <c r="A147" s="851" t="s">
        <v>471</v>
      </c>
      <c r="B147" s="852" t="s">
        <v>566</v>
      </c>
      <c r="C147" s="853" t="s">
        <v>57</v>
      </c>
      <c r="D147" s="854" t="s">
        <v>541</v>
      </c>
      <c r="E147" s="855" t="s">
        <v>179</v>
      </c>
      <c r="F147" s="855">
        <v>1</v>
      </c>
      <c r="G147" s="856" t="s">
        <v>1203</v>
      </c>
      <c r="H147" s="854" t="s">
        <v>568</v>
      </c>
      <c r="I147" s="854" t="s">
        <v>569</v>
      </c>
      <c r="J147" s="854">
        <v>1</v>
      </c>
      <c r="K147" s="854"/>
      <c r="L147" s="855" t="s">
        <v>827</v>
      </c>
      <c r="M147" s="853" t="s">
        <v>1204</v>
      </c>
      <c r="N147" s="854" t="s">
        <v>551</v>
      </c>
      <c r="O147" s="857">
        <v>1762.2950800000001</v>
      </c>
      <c r="P147" s="858">
        <f>O147*1.22</f>
        <v>2149.9999975999999</v>
      </c>
      <c r="Q147" s="859">
        <f>P147</f>
        <v>2149.9999975999999</v>
      </c>
      <c r="R147" s="859"/>
      <c r="S147" s="859"/>
      <c r="T147" s="859"/>
      <c r="U147" s="855" t="s">
        <v>1205</v>
      </c>
      <c r="V147" s="855" t="s">
        <v>57</v>
      </c>
      <c r="W147" s="855" t="s">
        <v>66</v>
      </c>
      <c r="X147" s="860" t="s">
        <v>1206</v>
      </c>
      <c r="Y147" s="861">
        <f>X147+30</f>
        <v>46124</v>
      </c>
      <c r="Z147" s="862"/>
      <c r="AA147" s="862"/>
      <c r="AB147" s="862"/>
      <c r="AC147" s="862"/>
      <c r="AD147" s="863" t="s">
        <v>567</v>
      </c>
      <c r="AE147" s="864" t="s">
        <v>570</v>
      </c>
      <c r="AF147" s="864" t="s">
        <v>545</v>
      </c>
      <c r="AG147" s="855" t="s">
        <v>1207</v>
      </c>
      <c r="AH147" s="864" t="s">
        <v>413</v>
      </c>
      <c r="AI147" s="864" t="s">
        <v>546</v>
      </c>
      <c r="AJ147" s="864" t="s">
        <v>68</v>
      </c>
      <c r="AK147" s="861">
        <f>Y147+15</f>
        <v>46139</v>
      </c>
      <c r="AL147" s="861">
        <f>AK147</f>
        <v>46139</v>
      </c>
      <c r="AM147" s="861">
        <v>46356</v>
      </c>
      <c r="AN147" s="865">
        <v>2026</v>
      </c>
      <c r="AO147" s="629"/>
      <c r="AP147" s="629"/>
      <c r="AQ147" s="629"/>
      <c r="AR147" s="629"/>
      <c r="AS147" s="629"/>
      <c r="AT147" s="629"/>
      <c r="AU147" s="629"/>
      <c r="AV147" s="629"/>
      <c r="AW147" s="629"/>
      <c r="AX147" s="629"/>
      <c r="AY147" s="629"/>
      <c r="AZ147" s="762" t="s">
        <v>1208</v>
      </c>
      <c r="BA147" s="777">
        <v>510</v>
      </c>
    </row>
    <row r="148" spans="1:53" s="778" customFormat="1" ht="47.25" x14ac:dyDescent="0.25">
      <c r="A148" s="624" t="s">
        <v>471</v>
      </c>
      <c r="B148" s="555" t="s">
        <v>571</v>
      </c>
      <c r="C148" s="779" t="s">
        <v>57</v>
      </c>
      <c r="D148" s="786" t="s">
        <v>541</v>
      </c>
      <c r="E148" s="607" t="s">
        <v>179</v>
      </c>
      <c r="F148" s="463">
        <v>1</v>
      </c>
      <c r="G148" s="762" t="s">
        <v>572</v>
      </c>
      <c r="H148" s="787" t="s">
        <v>573</v>
      </c>
      <c r="I148" s="787" t="s">
        <v>574</v>
      </c>
      <c r="J148" s="475">
        <v>1</v>
      </c>
      <c r="K148" s="475"/>
      <c r="L148" s="455" t="s">
        <v>63</v>
      </c>
      <c r="M148" s="629"/>
      <c r="N148" s="475" t="s">
        <v>551</v>
      </c>
      <c r="O148" s="558">
        <f t="shared" si="44"/>
        <v>98.360655737704917</v>
      </c>
      <c r="P148" s="780">
        <v>120</v>
      </c>
      <c r="Q148" s="781">
        <f>P148</f>
        <v>120</v>
      </c>
      <c r="R148" s="781"/>
      <c r="S148" s="781"/>
      <c r="T148" s="781"/>
      <c r="U148" s="740" t="s">
        <v>1070</v>
      </c>
      <c r="V148" s="455" t="s">
        <v>57</v>
      </c>
      <c r="W148" s="557" t="s">
        <v>183</v>
      </c>
      <c r="X148" s="759">
        <v>46032</v>
      </c>
      <c r="Y148" s="759">
        <f t="shared" si="41"/>
        <v>46077</v>
      </c>
      <c r="Z148" s="629"/>
      <c r="AA148" s="629"/>
      <c r="AB148" s="629"/>
      <c r="AC148" s="629"/>
      <c r="AD148" s="562" t="str">
        <f t="shared" si="40"/>
        <v>услуга по проведению лабораторных исследований отходов</v>
      </c>
      <c r="AE148" s="782" t="s">
        <v>575</v>
      </c>
      <c r="AF148" s="696" t="s">
        <v>545</v>
      </c>
      <c r="AG148" s="557" t="s">
        <v>145</v>
      </c>
      <c r="AH148" s="696" t="s">
        <v>413</v>
      </c>
      <c r="AI148" s="782" t="s">
        <v>546</v>
      </c>
      <c r="AJ148" s="696" t="s">
        <v>68</v>
      </c>
      <c r="AK148" s="759">
        <f t="shared" si="42"/>
        <v>46097</v>
      </c>
      <c r="AL148" s="759">
        <f t="shared" si="43"/>
        <v>46097</v>
      </c>
      <c r="AM148" s="788">
        <f>AL148+30</f>
        <v>46127</v>
      </c>
      <c r="AN148" s="740">
        <v>2026</v>
      </c>
      <c r="AO148" s="629"/>
      <c r="AP148" s="629"/>
      <c r="AQ148" s="629"/>
      <c r="AR148" s="629"/>
      <c r="AS148" s="629"/>
      <c r="AT148" s="629"/>
      <c r="AU148" s="629"/>
      <c r="AV148" s="629"/>
      <c r="AW148" s="629"/>
      <c r="AX148" s="629"/>
      <c r="AY148" s="629"/>
      <c r="AZ148" s="762" t="s">
        <v>1177</v>
      </c>
      <c r="BA148" s="777">
        <v>511</v>
      </c>
    </row>
    <row r="149" spans="1:53" s="70" customFormat="1" ht="57.75" customHeight="1" x14ac:dyDescent="0.25">
      <c r="A149" s="20" t="s">
        <v>471</v>
      </c>
      <c r="B149" s="390" t="s">
        <v>576</v>
      </c>
      <c r="C149" s="19" t="s">
        <v>57</v>
      </c>
      <c r="D149" s="20" t="s">
        <v>577</v>
      </c>
      <c r="E149" s="20" t="s">
        <v>578</v>
      </c>
      <c r="F149" s="277">
        <v>1</v>
      </c>
      <c r="G149" s="24" t="s">
        <v>579</v>
      </c>
      <c r="H149" s="20" t="s">
        <v>580</v>
      </c>
      <c r="I149" s="20" t="s">
        <v>581</v>
      </c>
      <c r="J149" s="20">
        <v>1</v>
      </c>
      <c r="K149" s="20"/>
      <c r="L149" s="20" t="s">
        <v>63</v>
      </c>
      <c r="M149" s="20"/>
      <c r="N149" s="20" t="s">
        <v>118</v>
      </c>
      <c r="O149" s="276">
        <f t="shared" si="44"/>
        <v>1475.4098360655737</v>
      </c>
      <c r="P149" s="48">
        <v>1800</v>
      </c>
      <c r="Q149" s="25">
        <v>450</v>
      </c>
      <c r="R149" s="48">
        <v>1350</v>
      </c>
      <c r="S149" s="48"/>
      <c r="T149" s="48"/>
      <c r="U149" s="20" t="s">
        <v>212</v>
      </c>
      <c r="V149" s="20" t="s">
        <v>57</v>
      </c>
      <c r="W149" s="19" t="s">
        <v>213</v>
      </c>
      <c r="X149" s="111">
        <v>46293</v>
      </c>
      <c r="Y149" s="111">
        <f>X149</f>
        <v>46293</v>
      </c>
      <c r="Z149" s="20" t="s">
        <v>214</v>
      </c>
      <c r="AA149" s="20" t="s">
        <v>582</v>
      </c>
      <c r="AB149" s="20">
        <v>7724490000</v>
      </c>
      <c r="AC149" s="20">
        <v>771401001</v>
      </c>
      <c r="AD149" s="286" t="str">
        <f t="shared" si="40"/>
        <v>Оказание услуг почтовой связи</v>
      </c>
      <c r="AE149" s="20"/>
      <c r="AF149" s="43">
        <v>876</v>
      </c>
      <c r="AG149" s="287" t="s">
        <v>145</v>
      </c>
      <c r="AH149" s="20">
        <v>1</v>
      </c>
      <c r="AI149" s="125" t="s">
        <v>546</v>
      </c>
      <c r="AJ149" s="20" t="s">
        <v>68</v>
      </c>
      <c r="AK149" s="111">
        <f>Y149+3</f>
        <v>46296</v>
      </c>
      <c r="AL149" s="377">
        <v>46296</v>
      </c>
      <c r="AM149" s="111">
        <v>46691</v>
      </c>
      <c r="AN149" s="19" t="s">
        <v>420</v>
      </c>
      <c r="AO149" s="20"/>
      <c r="AP149" s="20"/>
      <c r="AQ149" s="20"/>
      <c r="AR149" s="20"/>
      <c r="AS149" s="20"/>
      <c r="AT149" s="20"/>
      <c r="AU149" s="117"/>
      <c r="AV149" s="20"/>
      <c r="AW149" s="20"/>
      <c r="AX149" s="20"/>
      <c r="AY149" s="20"/>
      <c r="AZ149" s="20"/>
      <c r="BA149" s="648">
        <v>512</v>
      </c>
    </row>
    <row r="150" spans="1:53" s="740" customFormat="1" ht="57.75" customHeight="1" x14ac:dyDescent="0.25">
      <c r="A150" s="567" t="s">
        <v>471</v>
      </c>
      <c r="B150" s="890" t="s">
        <v>583</v>
      </c>
      <c r="C150" s="614" t="s">
        <v>57</v>
      </c>
      <c r="D150" s="567" t="s">
        <v>577</v>
      </c>
      <c r="E150" s="567" t="s">
        <v>59</v>
      </c>
      <c r="F150" s="1020">
        <v>1</v>
      </c>
      <c r="G150" s="1079" t="s">
        <v>982</v>
      </c>
      <c r="H150" s="567" t="s">
        <v>584</v>
      </c>
      <c r="I150" s="567" t="s">
        <v>1435</v>
      </c>
      <c r="J150" s="567">
        <v>2</v>
      </c>
      <c r="K150" s="567"/>
      <c r="L150" s="567" t="s">
        <v>63</v>
      </c>
      <c r="M150" s="567"/>
      <c r="N150" s="567" t="s">
        <v>118</v>
      </c>
      <c r="O150" s="558">
        <v>113.74841000000001</v>
      </c>
      <c r="P150" s="895">
        <f>O150*1.22</f>
        <v>138.7730602</v>
      </c>
      <c r="Q150" s="894">
        <f>P150</f>
        <v>138.7730602</v>
      </c>
      <c r="R150" s="895"/>
      <c r="S150" s="895"/>
      <c r="T150" s="895"/>
      <c r="U150" s="567" t="s">
        <v>95</v>
      </c>
      <c r="V150" s="567" t="s">
        <v>57</v>
      </c>
      <c r="W150" s="893" t="s">
        <v>183</v>
      </c>
      <c r="X150" s="897">
        <v>46171</v>
      </c>
      <c r="Y150" s="897">
        <f>X150+30</f>
        <v>46201</v>
      </c>
      <c r="Z150" s="567" t="s">
        <v>585</v>
      </c>
      <c r="AA150" s="567"/>
      <c r="AB150" s="567"/>
      <c r="AC150" s="567"/>
      <c r="AD150" s="899" t="str">
        <f t="shared" si="40"/>
        <v>Поставка климатического оборудования</v>
      </c>
      <c r="AE150" s="567"/>
      <c r="AF150" s="892">
        <v>796</v>
      </c>
      <c r="AG150" s="893" t="s">
        <v>106</v>
      </c>
      <c r="AH150" s="567">
        <v>3</v>
      </c>
      <c r="AI150" s="1226" t="s">
        <v>546</v>
      </c>
      <c r="AJ150" s="567" t="s">
        <v>68</v>
      </c>
      <c r="AK150" s="897">
        <f>Y150+20</f>
        <v>46221</v>
      </c>
      <c r="AL150" s="1084">
        <f>AK150</f>
        <v>46221</v>
      </c>
      <c r="AM150" s="897">
        <f>AL150+30</f>
        <v>46251</v>
      </c>
      <c r="AN150" s="614">
        <v>2026</v>
      </c>
      <c r="AO150" s="567"/>
      <c r="AP150" s="567"/>
      <c r="AQ150" s="567"/>
      <c r="AR150" s="567"/>
      <c r="AS150" s="567"/>
      <c r="AT150" s="567"/>
      <c r="AU150" s="1227"/>
      <c r="AV150" s="567"/>
      <c r="AW150" s="567"/>
      <c r="AX150" s="567"/>
      <c r="AY150" s="567"/>
      <c r="AZ150" s="567" t="s">
        <v>1436</v>
      </c>
      <c r="BA150" s="1228">
        <v>513</v>
      </c>
    </row>
    <row r="151" spans="1:53" s="70" customFormat="1" ht="67.5" customHeight="1" x14ac:dyDescent="0.25">
      <c r="A151" s="967" t="s">
        <v>905</v>
      </c>
      <c r="B151" s="967" t="s">
        <v>586</v>
      </c>
      <c r="C151" s="968" t="s">
        <v>57</v>
      </c>
      <c r="D151" s="967" t="s">
        <v>577</v>
      </c>
      <c r="E151" s="967" t="s">
        <v>578</v>
      </c>
      <c r="F151" s="967">
        <v>1</v>
      </c>
      <c r="G151" s="969" t="s">
        <v>587</v>
      </c>
      <c r="H151" s="967" t="s">
        <v>588</v>
      </c>
      <c r="I151" s="967" t="s">
        <v>589</v>
      </c>
      <c r="J151" s="967">
        <v>2</v>
      </c>
      <c r="K151" s="967"/>
      <c r="L151" s="967" t="s">
        <v>63</v>
      </c>
      <c r="M151" s="967"/>
      <c r="N151" s="967" t="s">
        <v>118</v>
      </c>
      <c r="O151" s="970">
        <v>98.2</v>
      </c>
      <c r="P151" s="970">
        <v>119.804</v>
      </c>
      <c r="Q151" s="971">
        <v>119.804</v>
      </c>
      <c r="R151" s="972"/>
      <c r="S151" s="972"/>
      <c r="T151" s="972"/>
      <c r="U151" s="967" t="s">
        <v>95</v>
      </c>
      <c r="V151" s="966" t="s">
        <v>57</v>
      </c>
      <c r="W151" s="967" t="s">
        <v>183</v>
      </c>
      <c r="X151" s="973">
        <v>46104</v>
      </c>
      <c r="Y151" s="974">
        <v>46134</v>
      </c>
      <c r="Z151" s="967"/>
      <c r="AA151" s="967"/>
      <c r="AB151" s="967"/>
      <c r="AC151" s="967"/>
      <c r="AD151" s="968" t="s">
        <v>587</v>
      </c>
      <c r="AE151" s="967"/>
      <c r="AF151" s="975">
        <v>876</v>
      </c>
      <c r="AG151" s="975" t="s">
        <v>145</v>
      </c>
      <c r="AH151" s="967">
        <v>1</v>
      </c>
      <c r="AI151" s="976" t="s">
        <v>546</v>
      </c>
      <c r="AJ151" s="967" t="s">
        <v>68</v>
      </c>
      <c r="AK151" s="974">
        <v>46154</v>
      </c>
      <c r="AL151" s="977">
        <v>46154</v>
      </c>
      <c r="AM151" s="974">
        <v>46295</v>
      </c>
      <c r="AN151" s="968">
        <v>2026</v>
      </c>
      <c r="AO151" s="967"/>
      <c r="AP151" s="967"/>
      <c r="AQ151" s="967"/>
      <c r="AR151" s="967"/>
      <c r="AS151" s="967"/>
      <c r="AT151" s="967"/>
      <c r="AU151" s="978"/>
      <c r="AV151" s="967"/>
      <c r="AW151" s="967"/>
      <c r="AX151" s="967"/>
      <c r="AY151" s="967"/>
      <c r="AZ151" s="20" t="s">
        <v>1244</v>
      </c>
      <c r="BA151" s="648">
        <v>514</v>
      </c>
    </row>
    <row r="152" spans="1:53" s="494" customFormat="1" ht="47.25" x14ac:dyDescent="0.25">
      <c r="A152" s="554" t="s">
        <v>471</v>
      </c>
      <c r="B152" s="555" t="s">
        <v>590</v>
      </c>
      <c r="C152" s="554" t="s">
        <v>520</v>
      </c>
      <c r="D152" s="554" t="s">
        <v>591</v>
      </c>
      <c r="E152" s="554" t="s">
        <v>179</v>
      </c>
      <c r="F152" s="463">
        <v>1</v>
      </c>
      <c r="G152" s="554" t="s">
        <v>592</v>
      </c>
      <c r="H152" s="556" t="s">
        <v>193</v>
      </c>
      <c r="I152" s="554" t="s">
        <v>593</v>
      </c>
      <c r="J152" s="554">
        <v>2</v>
      </c>
      <c r="K152" s="554"/>
      <c r="L152" s="455" t="s">
        <v>63</v>
      </c>
      <c r="M152" s="554"/>
      <c r="N152" s="557" t="s">
        <v>477</v>
      </c>
      <c r="O152" s="558">
        <v>725</v>
      </c>
      <c r="P152" s="559">
        <v>884.5</v>
      </c>
      <c r="Q152" s="559">
        <f>P152</f>
        <v>884.5</v>
      </c>
      <c r="R152" s="559"/>
      <c r="S152" s="559"/>
      <c r="T152" s="559"/>
      <c r="U152" s="554" t="s">
        <v>95</v>
      </c>
      <c r="V152" s="455" t="s">
        <v>57</v>
      </c>
      <c r="W152" s="557" t="s">
        <v>183</v>
      </c>
      <c r="X152" s="560">
        <v>46062</v>
      </c>
      <c r="Y152" s="560">
        <v>46092</v>
      </c>
      <c r="Z152" s="554"/>
      <c r="AA152" s="554"/>
      <c r="AB152" s="561"/>
      <c r="AC152" s="561"/>
      <c r="AD152" s="562" t="str">
        <f t="shared" si="40"/>
        <v>Выполнение работ по ремонту автомобилей марки ВАЗ, ГАЗ, ПАЗ, УАЗ, Toyota Land Cruiser</v>
      </c>
      <c r="AE152" s="554"/>
      <c r="AF152" s="554">
        <v>876</v>
      </c>
      <c r="AG152" s="557" t="s">
        <v>145</v>
      </c>
      <c r="AH152" s="455">
        <v>1</v>
      </c>
      <c r="AI152" s="563">
        <v>93000000000</v>
      </c>
      <c r="AJ152" s="554" t="s">
        <v>68</v>
      </c>
      <c r="AK152" s="560">
        <v>46107</v>
      </c>
      <c r="AL152" s="560">
        <v>46107</v>
      </c>
      <c r="AM152" s="560">
        <v>46472</v>
      </c>
      <c r="AN152" s="554" t="s">
        <v>420</v>
      </c>
      <c r="AO152" s="554"/>
      <c r="AP152" s="554"/>
      <c r="AQ152" s="554"/>
      <c r="AR152" s="554"/>
      <c r="AS152" s="560"/>
      <c r="AT152" s="564"/>
      <c r="AU152" s="565"/>
      <c r="AV152" s="554"/>
      <c r="AW152" s="554"/>
      <c r="AX152" s="554"/>
      <c r="AY152" s="554"/>
      <c r="AZ152" s="554" t="s">
        <v>1098</v>
      </c>
      <c r="BA152" s="644">
        <v>515</v>
      </c>
    </row>
    <row r="153" spans="1:53" s="1037" customFormat="1" ht="47.25" x14ac:dyDescent="0.25">
      <c r="A153" s="1027" t="s">
        <v>471</v>
      </c>
      <c r="B153" s="1028" t="s">
        <v>594</v>
      </c>
      <c r="C153" s="1029" t="s">
        <v>520</v>
      </c>
      <c r="D153" s="992" t="s">
        <v>591</v>
      </c>
      <c r="E153" s="992" t="s">
        <v>179</v>
      </c>
      <c r="F153" s="997">
        <v>1</v>
      </c>
      <c r="G153" s="1006" t="s">
        <v>595</v>
      </c>
      <c r="H153" s="1030" t="s">
        <v>588</v>
      </c>
      <c r="I153" s="1030" t="s">
        <v>596</v>
      </c>
      <c r="J153" s="1029">
        <v>2</v>
      </c>
      <c r="K153" s="1030"/>
      <c r="L153" s="992" t="s">
        <v>63</v>
      </c>
      <c r="M153" s="1030"/>
      <c r="N153" s="992" t="s">
        <v>477</v>
      </c>
      <c r="O153" s="1031">
        <v>111.7</v>
      </c>
      <c r="P153" s="1032">
        <f>O153*1.22</f>
        <v>136.274</v>
      </c>
      <c r="Q153" s="1032">
        <f>P153</f>
        <v>136.274</v>
      </c>
      <c r="R153" s="1032"/>
      <c r="S153" s="1032"/>
      <c r="T153" s="1032"/>
      <c r="U153" s="992" t="s">
        <v>95</v>
      </c>
      <c r="V153" s="992" t="s">
        <v>57</v>
      </c>
      <c r="W153" s="993" t="s">
        <v>183</v>
      </c>
      <c r="X153" s="1005">
        <v>46115</v>
      </c>
      <c r="Y153" s="1005">
        <f>X153+30</f>
        <v>46145</v>
      </c>
      <c r="Z153" s="992"/>
      <c r="AA153" s="992"/>
      <c r="AB153" s="992"/>
      <c r="AC153" s="992"/>
      <c r="AD153" s="991" t="str">
        <f>G153</f>
        <v>Техническое обслуживание климатического оборудования</v>
      </c>
      <c r="AE153" s="992"/>
      <c r="AF153" s="992">
        <v>876</v>
      </c>
      <c r="AG153" s="993" t="s">
        <v>145</v>
      </c>
      <c r="AH153" s="992">
        <v>1</v>
      </c>
      <c r="AI153" s="1033">
        <v>93000000000</v>
      </c>
      <c r="AJ153" s="992" t="s">
        <v>68</v>
      </c>
      <c r="AK153" s="1005">
        <f>Y153+15</f>
        <v>46160</v>
      </c>
      <c r="AL153" s="1005">
        <f>AK153</f>
        <v>46160</v>
      </c>
      <c r="AM153" s="1005">
        <v>46195</v>
      </c>
      <c r="AN153" s="992">
        <v>2026</v>
      </c>
      <c r="AO153" s="992"/>
      <c r="AP153" s="992"/>
      <c r="AQ153" s="992"/>
      <c r="AR153" s="992"/>
      <c r="AS153" s="1005"/>
      <c r="AT153" s="1034"/>
      <c r="AU153" s="1035"/>
      <c r="AV153" s="992"/>
      <c r="AW153" s="992"/>
      <c r="AX153" s="992"/>
      <c r="AY153" s="1036"/>
      <c r="AZ153" s="1006" t="s">
        <v>1278</v>
      </c>
      <c r="BA153" s="1062">
        <v>516</v>
      </c>
    </row>
    <row r="154" spans="1:53" s="494" customFormat="1" ht="47.25" x14ac:dyDescent="0.25">
      <c r="A154" s="1023" t="s">
        <v>471</v>
      </c>
      <c r="B154" s="1038" t="s">
        <v>597</v>
      </c>
      <c r="C154" s="1019" t="s">
        <v>520</v>
      </c>
      <c r="D154" s="1019" t="s">
        <v>591</v>
      </c>
      <c r="E154" s="1019" t="s">
        <v>179</v>
      </c>
      <c r="F154" s="1020">
        <v>1</v>
      </c>
      <c r="G154" s="1019" t="s">
        <v>598</v>
      </c>
      <c r="H154" s="1039" t="s">
        <v>599</v>
      </c>
      <c r="I154" s="1039" t="s">
        <v>600</v>
      </c>
      <c r="J154" s="1040">
        <v>2</v>
      </c>
      <c r="K154" s="1019"/>
      <c r="L154" s="567" t="s">
        <v>63</v>
      </c>
      <c r="M154" s="1019"/>
      <c r="N154" s="893" t="s">
        <v>477</v>
      </c>
      <c r="O154" s="558">
        <v>324.39999999999998</v>
      </c>
      <c r="P154" s="1021">
        <f>O154*1.22</f>
        <v>395.76799999999997</v>
      </c>
      <c r="Q154" s="1021">
        <f>P154</f>
        <v>395.76799999999997</v>
      </c>
      <c r="R154" s="1021"/>
      <c r="S154" s="1021"/>
      <c r="T154" s="1021"/>
      <c r="U154" s="1019" t="s">
        <v>95</v>
      </c>
      <c r="V154" s="567" t="s">
        <v>57</v>
      </c>
      <c r="W154" s="893" t="s">
        <v>183</v>
      </c>
      <c r="X154" s="1022">
        <v>46115</v>
      </c>
      <c r="Y154" s="1022">
        <f t="shared" ref="Y154" si="45">X154+45</f>
        <v>46160</v>
      </c>
      <c r="Z154" s="1019"/>
      <c r="AA154" s="1019"/>
      <c r="AB154" s="1019"/>
      <c r="AC154" s="1019"/>
      <c r="AD154" s="899" t="str">
        <f t="shared" ref="AD154" si="46">G154</f>
        <v>Оказание услуг по техническому обслуживанию транспортных средств</v>
      </c>
      <c r="AE154" s="1019"/>
      <c r="AF154" s="1019">
        <v>876</v>
      </c>
      <c r="AG154" s="893" t="s">
        <v>145</v>
      </c>
      <c r="AH154" s="567">
        <v>1</v>
      </c>
      <c r="AI154" s="1024">
        <v>93000000000</v>
      </c>
      <c r="AJ154" s="1019" t="s">
        <v>68</v>
      </c>
      <c r="AK154" s="1022">
        <f>Y154+15</f>
        <v>46175</v>
      </c>
      <c r="AL154" s="1022">
        <f>AK154</f>
        <v>46175</v>
      </c>
      <c r="AM154" s="1022">
        <v>46387</v>
      </c>
      <c r="AN154" s="1019">
        <v>2026</v>
      </c>
      <c r="AO154" s="1019"/>
      <c r="AP154" s="1019"/>
      <c r="AQ154" s="1019"/>
      <c r="AR154" s="1019"/>
      <c r="AS154" s="1022"/>
      <c r="AT154" s="1025"/>
      <c r="AU154" s="1026"/>
      <c r="AV154" s="1019"/>
      <c r="AW154" s="1019"/>
      <c r="AX154" s="1019"/>
      <c r="AY154" s="1019"/>
      <c r="AZ154" s="1019" t="s">
        <v>1278</v>
      </c>
      <c r="BA154" s="644">
        <v>517</v>
      </c>
    </row>
    <row r="155" spans="1:53" s="285" customFormat="1" ht="47.25" x14ac:dyDescent="0.25">
      <c r="A155" s="338" t="s">
        <v>471</v>
      </c>
      <c r="B155" s="390" t="s">
        <v>601</v>
      </c>
      <c r="C155" s="282" t="s">
        <v>520</v>
      </c>
      <c r="D155" s="282" t="s">
        <v>591</v>
      </c>
      <c r="E155" s="286" t="s">
        <v>517</v>
      </c>
      <c r="F155" s="277">
        <v>1</v>
      </c>
      <c r="G155" s="357" t="s">
        <v>602</v>
      </c>
      <c r="H155" s="333" t="s">
        <v>603</v>
      </c>
      <c r="I155" s="333" t="s">
        <v>604</v>
      </c>
      <c r="J155" s="282">
        <v>2</v>
      </c>
      <c r="K155" s="282"/>
      <c r="L155" s="20" t="s">
        <v>63</v>
      </c>
      <c r="M155" s="282"/>
      <c r="N155" s="282" t="s">
        <v>144</v>
      </c>
      <c r="O155" s="276">
        <f t="shared" si="44"/>
        <v>2393.7737704918031</v>
      </c>
      <c r="P155" s="383">
        <v>2920.404</v>
      </c>
      <c r="Q155" s="383">
        <f>P155</f>
        <v>2920.404</v>
      </c>
      <c r="R155" s="383"/>
      <c r="S155" s="383"/>
      <c r="T155" s="383"/>
      <c r="U155" s="282" t="s">
        <v>95</v>
      </c>
      <c r="V155" s="20" t="s">
        <v>65</v>
      </c>
      <c r="W155" s="287" t="s">
        <v>183</v>
      </c>
      <c r="X155" s="346">
        <v>46160</v>
      </c>
      <c r="Y155" s="346">
        <f t="shared" ref="Y155" si="47">X155+45</f>
        <v>46205</v>
      </c>
      <c r="Z155" s="282"/>
      <c r="AA155" s="282"/>
      <c r="AB155" s="338"/>
      <c r="AC155" s="338"/>
      <c r="AD155" s="286" t="str">
        <f t="shared" si="40"/>
        <v>Выполнение работ по ремонту нежилых помещений</v>
      </c>
      <c r="AE155" s="282"/>
      <c r="AF155" s="282">
        <v>876</v>
      </c>
      <c r="AG155" s="287" t="s">
        <v>145</v>
      </c>
      <c r="AH155" s="282">
        <v>1</v>
      </c>
      <c r="AI155" s="354">
        <v>93000000000</v>
      </c>
      <c r="AJ155" s="282" t="s">
        <v>68</v>
      </c>
      <c r="AK155" s="346">
        <f>Y155+15</f>
        <v>46220</v>
      </c>
      <c r="AL155" s="346">
        <f>AK155</f>
        <v>46220</v>
      </c>
      <c r="AM155" s="346">
        <v>46387</v>
      </c>
      <c r="AN155" s="282">
        <v>2026</v>
      </c>
      <c r="AO155" s="282"/>
      <c r="AP155" s="282"/>
      <c r="AQ155" s="282"/>
      <c r="AR155" s="282"/>
      <c r="AS155" s="346"/>
      <c r="AT155" s="348"/>
      <c r="AU155" s="349"/>
      <c r="AV155" s="282"/>
      <c r="AW155" s="282"/>
      <c r="AX155" s="282"/>
      <c r="AY155" s="282"/>
      <c r="AZ155" s="282"/>
      <c r="BA155" s="643">
        <v>518</v>
      </c>
    </row>
    <row r="156" spans="1:53" s="285" customFormat="1" ht="47.25" x14ac:dyDescent="0.25">
      <c r="A156" s="282" t="s">
        <v>471</v>
      </c>
      <c r="B156" s="390" t="s">
        <v>605</v>
      </c>
      <c r="C156" s="282" t="s">
        <v>520</v>
      </c>
      <c r="D156" s="282" t="s">
        <v>591</v>
      </c>
      <c r="E156" s="282" t="s">
        <v>179</v>
      </c>
      <c r="F156" s="277">
        <v>1</v>
      </c>
      <c r="G156" s="20" t="s">
        <v>606</v>
      </c>
      <c r="H156" s="333" t="s">
        <v>580</v>
      </c>
      <c r="I156" s="333" t="s">
        <v>607</v>
      </c>
      <c r="J156" s="282">
        <v>1</v>
      </c>
      <c r="K156" s="282"/>
      <c r="L156" s="20" t="s">
        <v>63</v>
      </c>
      <c r="M156" s="282"/>
      <c r="N156" s="287" t="s">
        <v>477</v>
      </c>
      <c r="O156" s="276">
        <f t="shared" si="44"/>
        <v>2991.5409836065573</v>
      </c>
      <c r="P156" s="383">
        <v>3649.68</v>
      </c>
      <c r="Q156" s="383">
        <f>P156/12*3</f>
        <v>912.42</v>
      </c>
      <c r="R156" s="383">
        <f>P156-Q156</f>
        <v>2737.2599999999998</v>
      </c>
      <c r="S156" s="383"/>
      <c r="T156" s="383"/>
      <c r="U156" s="282" t="s">
        <v>212</v>
      </c>
      <c r="V156" s="20" t="s">
        <v>57</v>
      </c>
      <c r="W156" s="19" t="s">
        <v>213</v>
      </c>
      <c r="X156" s="346">
        <v>46280</v>
      </c>
      <c r="Y156" s="346">
        <v>46280</v>
      </c>
      <c r="Z156" s="282" t="s">
        <v>214</v>
      </c>
      <c r="AA156" s="282" t="s">
        <v>582</v>
      </c>
      <c r="AB156" s="338">
        <v>7724490000</v>
      </c>
      <c r="AC156" s="338">
        <v>771401001</v>
      </c>
      <c r="AD156" s="286" t="str">
        <f t="shared" si="40"/>
        <v>Оказание почтовых услуг для нужд ПО "Тываэнергосбыт"</v>
      </c>
      <c r="AE156" s="282"/>
      <c r="AF156" s="282">
        <v>876</v>
      </c>
      <c r="AG156" s="287" t="s">
        <v>145</v>
      </c>
      <c r="AH156" s="282">
        <v>1</v>
      </c>
      <c r="AI156" s="354">
        <v>93000000000</v>
      </c>
      <c r="AJ156" s="282" t="s">
        <v>68</v>
      </c>
      <c r="AK156" s="346">
        <v>46280</v>
      </c>
      <c r="AL156" s="346">
        <v>46280</v>
      </c>
      <c r="AM156" s="346">
        <v>46645</v>
      </c>
      <c r="AN156" s="282" t="s">
        <v>420</v>
      </c>
      <c r="AO156" s="282"/>
      <c r="AP156" s="282"/>
      <c r="AQ156" s="282"/>
      <c r="AR156" s="282"/>
      <c r="AS156" s="346"/>
      <c r="AT156" s="348"/>
      <c r="AU156" s="349"/>
      <c r="AV156" s="282"/>
      <c r="AW156" s="282"/>
      <c r="AX156" s="282"/>
      <c r="AY156" s="282"/>
      <c r="AZ156" s="282"/>
      <c r="BA156" s="643">
        <v>519</v>
      </c>
    </row>
    <row r="157" spans="1:53" s="285" customFormat="1" ht="247.5" customHeight="1" x14ac:dyDescent="0.25">
      <c r="A157" s="338" t="s">
        <v>471</v>
      </c>
      <c r="B157" s="390" t="s">
        <v>608</v>
      </c>
      <c r="C157" s="414" t="s">
        <v>57</v>
      </c>
      <c r="D157" s="283" t="s">
        <v>609</v>
      </c>
      <c r="E157" s="414" t="s">
        <v>179</v>
      </c>
      <c r="F157" s="283">
        <v>1</v>
      </c>
      <c r="G157" s="414" t="s">
        <v>610</v>
      </c>
      <c r="H157" s="283" t="s">
        <v>611</v>
      </c>
      <c r="I157" s="414" t="s">
        <v>612</v>
      </c>
      <c r="J157" s="415">
        <v>2</v>
      </c>
      <c r="K157" s="350"/>
      <c r="L157" s="20" t="s">
        <v>63</v>
      </c>
      <c r="M157" s="283"/>
      <c r="N157" s="20" t="s">
        <v>118</v>
      </c>
      <c r="O157" s="276">
        <f t="shared" si="44"/>
        <v>10706.54</v>
      </c>
      <c r="P157" s="383">
        <v>13061.978800000001</v>
      </c>
      <c r="Q157" s="395"/>
      <c r="R157" s="395">
        <f>P157</f>
        <v>13061.978800000001</v>
      </c>
      <c r="S157" s="398"/>
      <c r="T157" s="395"/>
      <c r="U157" s="414" t="s">
        <v>95</v>
      </c>
      <c r="V157" s="20" t="s">
        <v>65</v>
      </c>
      <c r="W157" s="414" t="s">
        <v>66</v>
      </c>
      <c r="X157" s="378">
        <v>46266</v>
      </c>
      <c r="Y157" s="399">
        <f t="shared" ref="Y157:Y188" si="48">X157+45</f>
        <v>46311</v>
      </c>
      <c r="Z157" s="350"/>
      <c r="AA157" s="283"/>
      <c r="AB157" s="350"/>
      <c r="AC157" s="283"/>
      <c r="AD157" s="286" t="str">
        <f t="shared" si="40"/>
        <v>Комплекс кадастровых работ в отношении электросетевых объектов АО «Россети Сибирь Тываэнерго».</v>
      </c>
      <c r="AE157" s="416" t="s">
        <v>613</v>
      </c>
      <c r="AF157" s="417" t="s">
        <v>614</v>
      </c>
      <c r="AG157" s="57" t="s">
        <v>615</v>
      </c>
      <c r="AH157" s="70">
        <v>78.819000000000003</v>
      </c>
      <c r="AI157" s="19">
        <v>93000000000</v>
      </c>
      <c r="AJ157" s="55" t="s">
        <v>184</v>
      </c>
      <c r="AK157" s="378">
        <v>46327</v>
      </c>
      <c r="AL157" s="346">
        <f>AK157</f>
        <v>46327</v>
      </c>
      <c r="AM157" s="418">
        <v>46721</v>
      </c>
      <c r="AN157" s="350">
        <v>2027</v>
      </c>
      <c r="AO157" s="282"/>
      <c r="AP157" s="350"/>
      <c r="AQ157" s="282"/>
      <c r="AR157" s="350"/>
      <c r="AS157" s="346"/>
      <c r="AT157" s="402"/>
      <c r="AU157" s="349"/>
      <c r="AV157" s="350"/>
      <c r="AW157" s="282"/>
      <c r="AX157" s="414"/>
      <c r="AY157" s="283"/>
      <c r="AZ157" s="282"/>
      <c r="BA157" s="643">
        <v>520</v>
      </c>
    </row>
    <row r="158" spans="1:53" s="285" customFormat="1" ht="47.25" x14ac:dyDescent="0.25">
      <c r="A158" s="282" t="s">
        <v>471</v>
      </c>
      <c r="B158" s="390" t="s">
        <v>616</v>
      </c>
      <c r="C158" s="351" t="s">
        <v>57</v>
      </c>
      <c r="D158" s="397" t="s">
        <v>609</v>
      </c>
      <c r="E158" s="320" t="s">
        <v>179</v>
      </c>
      <c r="F158" s="419">
        <v>1</v>
      </c>
      <c r="G158" s="420" t="s">
        <v>617</v>
      </c>
      <c r="H158" s="420" t="s">
        <v>618</v>
      </c>
      <c r="I158" s="420" t="s">
        <v>619</v>
      </c>
      <c r="J158" s="420">
        <v>1</v>
      </c>
      <c r="K158" s="420"/>
      <c r="L158" s="20" t="s">
        <v>63</v>
      </c>
      <c r="M158" s="420"/>
      <c r="N158" s="20" t="s">
        <v>118</v>
      </c>
      <c r="O158" s="421">
        <v>500</v>
      </c>
      <c r="P158" s="422">
        <v>610</v>
      </c>
      <c r="Q158" s="423">
        <f>P158</f>
        <v>610</v>
      </c>
      <c r="R158" s="424"/>
      <c r="S158" s="424"/>
      <c r="T158" s="424"/>
      <c r="U158" s="425" t="s">
        <v>1070</v>
      </c>
      <c r="V158" s="20" t="s">
        <v>57</v>
      </c>
      <c r="W158" s="420" t="s">
        <v>66</v>
      </c>
      <c r="X158" s="426">
        <v>46296</v>
      </c>
      <c r="Y158" s="426">
        <f t="shared" si="48"/>
        <v>46341</v>
      </c>
      <c r="Z158" s="420"/>
      <c r="AA158" s="420"/>
      <c r="AB158" s="420"/>
      <c r="AC158" s="420"/>
      <c r="AD158" s="286" t="str">
        <f t="shared" si="40"/>
        <v>Услуги по оценке, подтверждению рыночной стоимости</v>
      </c>
      <c r="AE158" s="420"/>
      <c r="AF158" s="420">
        <v>876</v>
      </c>
      <c r="AG158" s="287" t="s">
        <v>145</v>
      </c>
      <c r="AH158" s="315">
        <v>1</v>
      </c>
      <c r="AI158" s="427">
        <v>93000000000</v>
      </c>
      <c r="AJ158" s="68" t="s">
        <v>184</v>
      </c>
      <c r="AK158" s="428">
        <v>46372</v>
      </c>
      <c r="AL158" s="428">
        <v>46372</v>
      </c>
      <c r="AM158" s="346">
        <v>46381</v>
      </c>
      <c r="AN158" s="282">
        <v>2026</v>
      </c>
      <c r="AO158" s="282"/>
      <c r="AP158" s="282"/>
      <c r="AQ158" s="282"/>
      <c r="AR158" s="282"/>
      <c r="AS158" s="346"/>
      <c r="AT158" s="348"/>
      <c r="AU158" s="349"/>
      <c r="AV158" s="282"/>
      <c r="AW158" s="283"/>
      <c r="AX158" s="396"/>
      <c r="AY158" s="429"/>
      <c r="AZ158" s="307"/>
      <c r="BA158" s="643">
        <v>521</v>
      </c>
    </row>
    <row r="159" spans="1:53" s="285" customFormat="1" ht="196.5" customHeight="1" x14ac:dyDescent="0.25">
      <c r="A159" s="282" t="s">
        <v>471</v>
      </c>
      <c r="B159" s="390" t="s">
        <v>620</v>
      </c>
      <c r="C159" s="282" t="s">
        <v>57</v>
      </c>
      <c r="D159" s="282" t="s">
        <v>621</v>
      </c>
      <c r="E159" s="282" t="s">
        <v>517</v>
      </c>
      <c r="F159" s="282">
        <v>1</v>
      </c>
      <c r="G159" s="282" t="s">
        <v>622</v>
      </c>
      <c r="H159" s="282" t="s">
        <v>201</v>
      </c>
      <c r="I159" s="282" t="s">
        <v>201</v>
      </c>
      <c r="J159" s="282">
        <v>1</v>
      </c>
      <c r="K159" s="282"/>
      <c r="L159" s="20" t="s">
        <v>63</v>
      </c>
      <c r="M159" s="282"/>
      <c r="N159" s="282" t="s">
        <v>623</v>
      </c>
      <c r="O159" s="383">
        <f>P159/1.22</f>
        <v>4249.1803278688521</v>
      </c>
      <c r="P159" s="383">
        <v>5184</v>
      </c>
      <c r="Q159" s="383">
        <v>5184</v>
      </c>
      <c r="R159" s="383"/>
      <c r="S159" s="383"/>
      <c r="T159" s="383"/>
      <c r="U159" s="282" t="s">
        <v>95</v>
      </c>
      <c r="V159" s="20" t="s">
        <v>65</v>
      </c>
      <c r="W159" s="282" t="s">
        <v>66</v>
      </c>
      <c r="X159" s="430">
        <v>46278</v>
      </c>
      <c r="Y159" s="430">
        <f t="shared" si="48"/>
        <v>46323</v>
      </c>
      <c r="Z159" s="282"/>
      <c r="AA159" s="282"/>
      <c r="AB159" s="282"/>
      <c r="AC159" s="282"/>
      <c r="AD159" s="286" t="str">
        <f t="shared" si="40"/>
        <v>Разработка комплексной программы развития электрических сетей напряжением 35 кВ и выше  на территории обслуживания  АО "Россети Сирбирь Тываэнерго" на пятилетний период 2026 – 2031 гг.</v>
      </c>
      <c r="AE159" s="282" t="s">
        <v>624</v>
      </c>
      <c r="AF159" s="282">
        <v>876</v>
      </c>
      <c r="AG159" s="282" t="s">
        <v>145</v>
      </c>
      <c r="AH159" s="282">
        <v>1</v>
      </c>
      <c r="AI159" s="431">
        <v>93000000000</v>
      </c>
      <c r="AJ159" s="393" t="s">
        <v>68</v>
      </c>
      <c r="AK159" s="430">
        <f>Y159</f>
        <v>46323</v>
      </c>
      <c r="AL159" s="430">
        <f>AK159</f>
        <v>46323</v>
      </c>
      <c r="AM159" s="430">
        <f>AL159+30</f>
        <v>46353</v>
      </c>
      <c r="AN159" s="432">
        <v>2026</v>
      </c>
      <c r="AO159" s="338"/>
      <c r="AP159" s="338"/>
      <c r="AQ159" s="282"/>
      <c r="AR159" s="282"/>
      <c r="AS159" s="346"/>
      <c r="AT159" s="348"/>
      <c r="AU159" s="349"/>
      <c r="AV159" s="282"/>
      <c r="AW159" s="282"/>
      <c r="AX159" s="282"/>
      <c r="AY159" s="282"/>
      <c r="AZ159" s="282"/>
      <c r="BA159" s="643">
        <v>522</v>
      </c>
    </row>
    <row r="160" spans="1:53" s="1122" customFormat="1" ht="78" customHeight="1" x14ac:dyDescent="0.25">
      <c r="A160" s="1124" t="s">
        <v>471</v>
      </c>
      <c r="B160" s="1028" t="s">
        <v>625</v>
      </c>
      <c r="C160" s="1006" t="s">
        <v>57</v>
      </c>
      <c r="D160" s="1125" t="s">
        <v>411</v>
      </c>
      <c r="E160" s="992" t="s">
        <v>179</v>
      </c>
      <c r="F160" s="1126" t="s">
        <v>413</v>
      </c>
      <c r="G160" s="1125" t="s">
        <v>626</v>
      </c>
      <c r="H160" s="1126" t="s">
        <v>475</v>
      </c>
      <c r="I160" s="1126" t="s">
        <v>476</v>
      </c>
      <c r="J160" s="992">
        <v>1</v>
      </c>
      <c r="K160" s="992"/>
      <c r="L160" s="992" t="s">
        <v>63</v>
      </c>
      <c r="M160" s="992"/>
      <c r="N160" s="993" t="s">
        <v>477</v>
      </c>
      <c r="O160" s="1002">
        <v>6452.1907600000004</v>
      </c>
      <c r="P160" s="1002">
        <f>O160*1.22</f>
        <v>7871.6727272000007</v>
      </c>
      <c r="Q160" s="1127">
        <f t="shared" ref="Q160" si="49">P160</f>
        <v>7871.6727272000007</v>
      </c>
      <c r="R160" s="1002"/>
      <c r="S160" s="1002"/>
      <c r="T160" s="1002"/>
      <c r="U160" s="992" t="s">
        <v>1070</v>
      </c>
      <c r="V160" s="992" t="s">
        <v>65</v>
      </c>
      <c r="W160" s="992" t="s">
        <v>66</v>
      </c>
      <c r="X160" s="1005">
        <v>46125</v>
      </c>
      <c r="Y160" s="1128">
        <f>X160+30</f>
        <v>46155</v>
      </c>
      <c r="Z160" s="991"/>
      <c r="AA160" s="991"/>
      <c r="AB160" s="991"/>
      <c r="AC160" s="991"/>
      <c r="AD160" s="991" t="str">
        <f t="shared" si="40"/>
        <v>Предоставление услуг доступа к сети интернет для нужд ПО "Тываэнергосбыт"</v>
      </c>
      <c r="AE160" s="996"/>
      <c r="AF160" s="993">
        <v>876</v>
      </c>
      <c r="AG160" s="993" t="s">
        <v>145</v>
      </c>
      <c r="AH160" s="992">
        <v>1</v>
      </c>
      <c r="AI160" s="1129">
        <v>93000000000</v>
      </c>
      <c r="AJ160" s="991" t="s">
        <v>68</v>
      </c>
      <c r="AK160" s="1005">
        <f t="shared" ref="AK160" si="50">Y160+20</f>
        <v>46175</v>
      </c>
      <c r="AL160" s="1005">
        <f t="shared" ref="AL160" si="51">AK160</f>
        <v>46175</v>
      </c>
      <c r="AM160" s="1005">
        <f t="shared" ref="AM160" si="52">AL160+365</f>
        <v>46540</v>
      </c>
      <c r="AN160" s="992" t="s">
        <v>420</v>
      </c>
      <c r="AO160" s="992"/>
      <c r="AP160" s="992"/>
      <c r="AQ160" s="992"/>
      <c r="AR160" s="992"/>
      <c r="AS160" s="1005"/>
      <c r="AT160" s="1028"/>
      <c r="AU160" s="1035"/>
      <c r="AV160" s="992"/>
      <c r="AW160" s="992"/>
      <c r="AX160" s="992"/>
      <c r="AY160" s="1006"/>
      <c r="AZ160" s="1006" t="s">
        <v>1284</v>
      </c>
      <c r="BA160" s="1130">
        <v>523</v>
      </c>
    </row>
    <row r="161" spans="1:53" s="61" customFormat="1" ht="78" customHeight="1" x14ac:dyDescent="0.25">
      <c r="A161" s="93" t="s">
        <v>471</v>
      </c>
      <c r="B161" s="390" t="s">
        <v>627</v>
      </c>
      <c r="C161" s="51" t="s">
        <v>57</v>
      </c>
      <c r="D161" s="44" t="s">
        <v>411</v>
      </c>
      <c r="E161" s="282" t="s">
        <v>179</v>
      </c>
      <c r="F161" s="335" t="s">
        <v>413</v>
      </c>
      <c r="G161" s="368" t="s">
        <v>628</v>
      </c>
      <c r="H161" s="335" t="s">
        <v>475</v>
      </c>
      <c r="I161" s="17" t="s">
        <v>476</v>
      </c>
      <c r="J161" s="282">
        <v>1</v>
      </c>
      <c r="K161" s="282"/>
      <c r="L161" s="20" t="s">
        <v>63</v>
      </c>
      <c r="M161" s="282"/>
      <c r="N161" s="21" t="s">
        <v>477</v>
      </c>
      <c r="O161" s="383">
        <f t="shared" ref="O161:O164" si="53">P161/1.22</f>
        <v>1672.1311475409836</v>
      </c>
      <c r="P161" s="48">
        <v>2040</v>
      </c>
      <c r="Q161" s="97">
        <f>P161</f>
        <v>2040</v>
      </c>
      <c r="R161" s="48"/>
      <c r="S161" s="48"/>
      <c r="T161" s="48"/>
      <c r="U161" s="20" t="s">
        <v>1070</v>
      </c>
      <c r="V161" s="20" t="s">
        <v>65</v>
      </c>
      <c r="W161" s="20" t="s">
        <v>66</v>
      </c>
      <c r="X161" s="346">
        <v>46202</v>
      </c>
      <c r="Y161" s="280">
        <f t="shared" si="48"/>
        <v>46247</v>
      </c>
      <c r="Z161" s="19"/>
      <c r="AA161" s="19"/>
      <c r="AB161" s="19"/>
      <c r="AC161" s="19"/>
      <c r="AD161" s="286" t="str">
        <f t="shared" si="40"/>
        <v>Предоставление Интернет трафика Энергосбыт</v>
      </c>
      <c r="AE161" s="46"/>
      <c r="AF161" s="287">
        <v>876</v>
      </c>
      <c r="AG161" s="287" t="s">
        <v>145</v>
      </c>
      <c r="AH161" s="282">
        <v>1</v>
      </c>
      <c r="AI161" s="347">
        <v>93000000000</v>
      </c>
      <c r="AJ161" s="286" t="s">
        <v>68</v>
      </c>
      <c r="AK161" s="111">
        <f>Y161+20</f>
        <v>46267</v>
      </c>
      <c r="AL161" s="111">
        <f>AK161</f>
        <v>46267</v>
      </c>
      <c r="AM161" s="111">
        <f>AL161+365</f>
        <v>46632</v>
      </c>
      <c r="AN161" s="20" t="s">
        <v>420</v>
      </c>
      <c r="AO161" s="20"/>
      <c r="AP161" s="20"/>
      <c r="AQ161" s="20"/>
      <c r="AR161" s="20"/>
      <c r="AS161" s="111"/>
      <c r="AT161" s="390"/>
      <c r="AU161" s="117"/>
      <c r="AV161" s="20"/>
      <c r="AW161" s="282"/>
      <c r="AX161" s="20"/>
      <c r="AY161" s="51"/>
      <c r="AZ161" s="51" t="s">
        <v>1134</v>
      </c>
      <c r="BA161" s="120">
        <v>524</v>
      </c>
    </row>
    <row r="162" spans="1:53" s="132" customFormat="1" ht="94.5" x14ac:dyDescent="0.25">
      <c r="A162" s="93" t="s">
        <v>629</v>
      </c>
      <c r="B162" s="390" t="s">
        <v>630</v>
      </c>
      <c r="C162" s="51" t="s">
        <v>57</v>
      </c>
      <c r="D162" s="44" t="s">
        <v>411</v>
      </c>
      <c r="E162" s="282" t="s">
        <v>412</v>
      </c>
      <c r="F162" s="335" t="s">
        <v>413</v>
      </c>
      <c r="G162" s="20" t="s">
        <v>326</v>
      </c>
      <c r="H162" s="335" t="s">
        <v>370</v>
      </c>
      <c r="I162" s="17" t="s">
        <v>631</v>
      </c>
      <c r="J162" s="282">
        <v>2</v>
      </c>
      <c r="K162" s="282"/>
      <c r="L162" s="20" t="s">
        <v>63</v>
      </c>
      <c r="M162" s="282"/>
      <c r="N162" s="282" t="s">
        <v>64</v>
      </c>
      <c r="O162" s="383">
        <f t="shared" si="53"/>
        <v>1475.4098360655737</v>
      </c>
      <c r="P162" s="97">
        <v>1800</v>
      </c>
      <c r="Q162" s="97">
        <f>P162</f>
        <v>1800</v>
      </c>
      <c r="R162" s="97"/>
      <c r="S162" s="97"/>
      <c r="T162" s="97"/>
      <c r="U162" s="20" t="s">
        <v>95</v>
      </c>
      <c r="V162" s="20" t="s">
        <v>65</v>
      </c>
      <c r="W162" s="20" t="s">
        <v>66</v>
      </c>
      <c r="X162" s="346">
        <v>46203</v>
      </c>
      <c r="Y162" s="280">
        <f t="shared" si="48"/>
        <v>46248</v>
      </c>
      <c r="Z162" s="20"/>
      <c r="AA162" s="20"/>
      <c r="AB162" s="20"/>
      <c r="AC162" s="20"/>
      <c r="AD162" s="286" t="str">
        <f t="shared" si="40"/>
        <v>Поставка средств связи</v>
      </c>
      <c r="AE162" s="51"/>
      <c r="AF162" s="287">
        <v>876</v>
      </c>
      <c r="AG162" s="287" t="s">
        <v>145</v>
      </c>
      <c r="AH162" s="282">
        <v>1</v>
      </c>
      <c r="AI162" s="347">
        <v>93000000000</v>
      </c>
      <c r="AJ162" s="286" t="s">
        <v>68</v>
      </c>
      <c r="AK162" s="346">
        <f>Y162+15</f>
        <v>46263</v>
      </c>
      <c r="AL162" s="280">
        <f>AK162+30</f>
        <v>46293</v>
      </c>
      <c r="AM162" s="280">
        <v>46387</v>
      </c>
      <c r="AN162" s="20">
        <v>2026</v>
      </c>
      <c r="AO162" s="20"/>
      <c r="AP162" s="20"/>
      <c r="AQ162" s="20"/>
      <c r="AR162" s="20"/>
      <c r="AS162" s="111"/>
      <c r="AT162" s="116"/>
      <c r="AU162" s="117"/>
      <c r="AV162" s="20"/>
      <c r="AW162" s="282"/>
      <c r="AX162" s="133"/>
      <c r="AY162" s="133"/>
      <c r="AZ162" s="20" t="s">
        <v>1409</v>
      </c>
      <c r="BA162" s="649">
        <v>525</v>
      </c>
    </row>
    <row r="163" spans="1:53" s="905" customFormat="1" ht="47.25" x14ac:dyDescent="0.25">
      <c r="A163" s="900" t="s">
        <v>629</v>
      </c>
      <c r="B163" s="555" t="s">
        <v>632</v>
      </c>
      <c r="C163" s="762" t="s">
        <v>57</v>
      </c>
      <c r="D163" s="624" t="s">
        <v>411</v>
      </c>
      <c r="E163" s="554" t="s">
        <v>59</v>
      </c>
      <c r="F163" s="757" t="s">
        <v>413</v>
      </c>
      <c r="G163" s="455" t="s">
        <v>362</v>
      </c>
      <c r="H163" s="757" t="s">
        <v>633</v>
      </c>
      <c r="I163" s="787" t="s">
        <v>634</v>
      </c>
      <c r="J163" s="554">
        <v>2</v>
      </c>
      <c r="K163" s="554"/>
      <c r="L163" s="455" t="s">
        <v>63</v>
      </c>
      <c r="M163" s="554"/>
      <c r="N163" s="554" t="s">
        <v>64</v>
      </c>
      <c r="O163" s="559">
        <f t="shared" si="53"/>
        <v>258.93442622950818</v>
      </c>
      <c r="P163" s="901">
        <v>315.89999999999998</v>
      </c>
      <c r="Q163" s="901">
        <f>P163</f>
        <v>315.89999999999998</v>
      </c>
      <c r="R163" s="901"/>
      <c r="S163" s="901"/>
      <c r="T163" s="901"/>
      <c r="U163" s="455" t="s">
        <v>95</v>
      </c>
      <c r="V163" s="455" t="s">
        <v>57</v>
      </c>
      <c r="W163" s="455" t="s">
        <v>66</v>
      </c>
      <c r="X163" s="560">
        <v>46072</v>
      </c>
      <c r="Y163" s="632">
        <f t="shared" si="48"/>
        <v>46117</v>
      </c>
      <c r="Z163" s="455"/>
      <c r="AA163" s="455"/>
      <c r="AB163" s="455"/>
      <c r="AC163" s="455"/>
      <c r="AD163" s="562" t="str">
        <f t="shared" si="40"/>
        <v>Поставка систем бесперебойного питания</v>
      </c>
      <c r="AE163" s="762"/>
      <c r="AF163" s="557">
        <v>876</v>
      </c>
      <c r="AG163" s="557" t="s">
        <v>145</v>
      </c>
      <c r="AH163" s="554">
        <v>1</v>
      </c>
      <c r="AI163" s="902">
        <v>93000000000</v>
      </c>
      <c r="AJ163" s="562" t="s">
        <v>68</v>
      </c>
      <c r="AK163" s="560">
        <f>Y163+15</f>
        <v>46132</v>
      </c>
      <c r="AL163" s="632">
        <f>AK163+30</f>
        <v>46162</v>
      </c>
      <c r="AM163" s="632">
        <v>46387</v>
      </c>
      <c r="AN163" s="455">
        <v>2026</v>
      </c>
      <c r="AO163" s="455"/>
      <c r="AP163" s="455"/>
      <c r="AQ163" s="455"/>
      <c r="AR163" s="455"/>
      <c r="AS163" s="759"/>
      <c r="AT163" s="784"/>
      <c r="AU163" s="785"/>
      <c r="AV163" s="455"/>
      <c r="AW163" s="554"/>
      <c r="AX163" s="903"/>
      <c r="AY163" s="903"/>
      <c r="AZ163" s="455" t="s">
        <v>1223</v>
      </c>
      <c r="BA163" s="904">
        <v>526</v>
      </c>
    </row>
    <row r="164" spans="1:53" s="285" customFormat="1" ht="82.5" customHeight="1" x14ac:dyDescent="0.25">
      <c r="A164" s="282" t="s">
        <v>629</v>
      </c>
      <c r="B164" s="390" t="s">
        <v>635</v>
      </c>
      <c r="C164" s="282" t="s">
        <v>520</v>
      </c>
      <c r="D164" s="282" t="s">
        <v>526</v>
      </c>
      <c r="E164" s="282" t="s">
        <v>59</v>
      </c>
      <c r="F164" s="335" t="s">
        <v>413</v>
      </c>
      <c r="G164" s="282" t="s">
        <v>636</v>
      </c>
      <c r="H164" s="282" t="s">
        <v>637</v>
      </c>
      <c r="I164" s="282" t="s">
        <v>638</v>
      </c>
      <c r="J164" s="282">
        <v>2</v>
      </c>
      <c r="K164" s="282"/>
      <c r="L164" s="20" t="s">
        <v>63</v>
      </c>
      <c r="M164" s="20"/>
      <c r="N164" s="287" t="s">
        <v>64</v>
      </c>
      <c r="O164" s="383">
        <f t="shared" si="53"/>
        <v>366.37377049180327</v>
      </c>
      <c r="P164" s="383">
        <v>446.976</v>
      </c>
      <c r="Q164" s="383">
        <v>446.976</v>
      </c>
      <c r="R164" s="383"/>
      <c r="S164" s="383"/>
      <c r="T164" s="383"/>
      <c r="U164" s="282" t="s">
        <v>95</v>
      </c>
      <c r="V164" s="20" t="s">
        <v>57</v>
      </c>
      <c r="W164" s="287" t="s">
        <v>183</v>
      </c>
      <c r="X164" s="346">
        <v>46218</v>
      </c>
      <c r="Y164" s="346">
        <f t="shared" si="48"/>
        <v>46263</v>
      </c>
      <c r="Z164" s="282"/>
      <c r="AA164" s="282"/>
      <c r="AB164" s="282"/>
      <c r="AC164" s="282"/>
      <c r="AD164" s="286" t="str">
        <f t="shared" si="40"/>
        <v xml:space="preserve">Поставка средств вычислительной оргтехники </v>
      </c>
      <c r="AE164" s="282"/>
      <c r="AF164" s="282">
        <v>796</v>
      </c>
      <c r="AG164" s="332" t="s">
        <v>106</v>
      </c>
      <c r="AH164" s="282">
        <v>22</v>
      </c>
      <c r="AI164" s="393">
        <v>93000000000</v>
      </c>
      <c r="AJ164" s="282" t="s">
        <v>68</v>
      </c>
      <c r="AK164" s="346">
        <f t="shared" ref="AK164:AK196" si="54">Y164+20</f>
        <v>46283</v>
      </c>
      <c r="AL164" s="346">
        <v>46285</v>
      </c>
      <c r="AM164" s="346">
        <v>46295</v>
      </c>
      <c r="AN164" s="282">
        <v>2026</v>
      </c>
      <c r="AO164" s="282"/>
      <c r="AP164" s="282"/>
      <c r="AQ164" s="282"/>
      <c r="AR164" s="282"/>
      <c r="AS164" s="346"/>
      <c r="AT164" s="348"/>
      <c r="AU164" s="349"/>
      <c r="AV164" s="282"/>
      <c r="AW164" s="282"/>
      <c r="AX164" s="282"/>
      <c r="AY164" s="282"/>
      <c r="AZ164" s="282"/>
      <c r="BA164" s="643">
        <v>527</v>
      </c>
    </row>
    <row r="165" spans="1:53" s="389" customFormat="1" ht="47.25" x14ac:dyDescent="0.25">
      <c r="A165" s="19" t="s">
        <v>629</v>
      </c>
      <c r="B165" s="390" t="s">
        <v>639</v>
      </c>
      <c r="C165" s="21" t="s">
        <v>57</v>
      </c>
      <c r="D165" s="22" t="s">
        <v>178</v>
      </c>
      <c r="E165" s="19" t="s">
        <v>59</v>
      </c>
      <c r="F165" s="335" t="s">
        <v>413</v>
      </c>
      <c r="G165" s="21" t="s">
        <v>640</v>
      </c>
      <c r="H165" s="17" t="s">
        <v>641</v>
      </c>
      <c r="I165" s="17" t="s">
        <v>642</v>
      </c>
      <c r="J165" s="19">
        <v>2</v>
      </c>
      <c r="K165" s="24"/>
      <c r="L165" s="20" t="s">
        <v>63</v>
      </c>
      <c r="M165" s="21"/>
      <c r="N165" s="287" t="s">
        <v>64</v>
      </c>
      <c r="O165" s="25">
        <f>P165/1.22</f>
        <v>260.21975571198692</v>
      </c>
      <c r="P165" s="25">
        <v>317.46810196862401</v>
      </c>
      <c r="Q165" s="388"/>
      <c r="R165" s="323">
        <f t="shared" ref="R165:R190" si="55">P165</f>
        <v>317.46810196862401</v>
      </c>
      <c r="S165" s="388"/>
      <c r="T165" s="388"/>
      <c r="U165" s="287" t="s">
        <v>95</v>
      </c>
      <c r="V165" s="20" t="s">
        <v>57</v>
      </c>
      <c r="W165" s="287" t="s">
        <v>183</v>
      </c>
      <c r="X165" s="85">
        <v>46266</v>
      </c>
      <c r="Y165" s="340">
        <f t="shared" si="48"/>
        <v>46311</v>
      </c>
      <c r="Z165" s="332"/>
      <c r="AA165" s="332"/>
      <c r="AB165" s="332"/>
      <c r="AC165" s="332"/>
      <c r="AD165" s="286" t="str">
        <f t="shared" ref="AD165:AD197" si="56">G165</f>
        <v>Поставка автосервисного оборудования, инструментов и приспособлений</v>
      </c>
      <c r="AE165" s="332"/>
      <c r="AF165" s="44" t="s">
        <v>222</v>
      </c>
      <c r="AG165" s="332" t="s">
        <v>106</v>
      </c>
      <c r="AH165" s="332">
        <v>1</v>
      </c>
      <c r="AI165" s="332">
        <v>93000000000</v>
      </c>
      <c r="AJ165" s="332" t="s">
        <v>184</v>
      </c>
      <c r="AK165" s="340">
        <f t="shared" si="54"/>
        <v>46331</v>
      </c>
      <c r="AL165" s="340">
        <v>46397</v>
      </c>
      <c r="AM165" s="340">
        <f t="shared" ref="AM165:AM196" si="57">AL165+30</f>
        <v>46427</v>
      </c>
      <c r="AN165" s="336">
        <v>2027</v>
      </c>
      <c r="AO165" s="332"/>
      <c r="AP165" s="332"/>
      <c r="AQ165" s="332"/>
      <c r="AR165" s="332"/>
      <c r="AS165" s="332"/>
      <c r="AT165" s="332"/>
      <c r="AU165" s="332"/>
      <c r="AV165" s="332"/>
      <c r="AW165" s="332"/>
      <c r="AX165" s="332"/>
      <c r="AY165" s="332"/>
      <c r="AZ165" s="332"/>
      <c r="BA165" s="646">
        <v>528</v>
      </c>
    </row>
    <row r="166" spans="1:53" s="389" customFormat="1" ht="47.25" x14ac:dyDescent="0.25">
      <c r="A166" s="19" t="s">
        <v>629</v>
      </c>
      <c r="B166" s="390" t="s">
        <v>643</v>
      </c>
      <c r="C166" s="21" t="s">
        <v>57</v>
      </c>
      <c r="D166" s="22" t="s">
        <v>178</v>
      </c>
      <c r="E166" s="19" t="s">
        <v>59</v>
      </c>
      <c r="F166" s="335" t="s">
        <v>413</v>
      </c>
      <c r="G166" s="21" t="s">
        <v>644</v>
      </c>
      <c r="H166" s="20" t="s">
        <v>645</v>
      </c>
      <c r="I166" s="20" t="s">
        <v>646</v>
      </c>
      <c r="J166" s="19">
        <v>2</v>
      </c>
      <c r="K166" s="24"/>
      <c r="L166" s="20" t="s">
        <v>63</v>
      </c>
      <c r="M166" s="21"/>
      <c r="N166" s="287" t="s">
        <v>64</v>
      </c>
      <c r="O166" s="25">
        <f t="shared" ref="O166:O228" si="58">P166/1.22</f>
        <v>464.3342852459017</v>
      </c>
      <c r="P166" s="25">
        <v>566.48782800000004</v>
      </c>
      <c r="Q166" s="388"/>
      <c r="R166" s="323">
        <f t="shared" si="55"/>
        <v>566.48782800000004</v>
      </c>
      <c r="S166" s="388"/>
      <c r="T166" s="388"/>
      <c r="U166" s="287" t="s">
        <v>95</v>
      </c>
      <c r="V166" s="20" t="s">
        <v>57</v>
      </c>
      <c r="W166" s="287" t="s">
        <v>183</v>
      </c>
      <c r="X166" s="85">
        <v>46266</v>
      </c>
      <c r="Y166" s="340">
        <f t="shared" si="48"/>
        <v>46311</v>
      </c>
      <c r="Z166" s="332"/>
      <c r="AA166" s="332"/>
      <c r="AB166" s="332"/>
      <c r="AC166" s="332"/>
      <c r="AD166" s="286" t="str">
        <f t="shared" si="56"/>
        <v>Поставка бензоинструмента</v>
      </c>
      <c r="AE166" s="332"/>
      <c r="AF166" s="44" t="s">
        <v>222</v>
      </c>
      <c r="AG166" s="332" t="s">
        <v>106</v>
      </c>
      <c r="AH166" s="332">
        <v>364</v>
      </c>
      <c r="AI166" s="332">
        <v>93000000000</v>
      </c>
      <c r="AJ166" s="332" t="s">
        <v>184</v>
      </c>
      <c r="AK166" s="340">
        <f t="shared" si="54"/>
        <v>46331</v>
      </c>
      <c r="AL166" s="340">
        <v>46397</v>
      </c>
      <c r="AM166" s="340">
        <f t="shared" si="57"/>
        <v>46427</v>
      </c>
      <c r="AN166" s="336">
        <v>2027</v>
      </c>
      <c r="AO166" s="332"/>
      <c r="AP166" s="332"/>
      <c r="AQ166" s="332"/>
      <c r="AR166" s="332"/>
      <c r="AS166" s="332"/>
      <c r="AT166" s="332"/>
      <c r="AU166" s="332"/>
      <c r="AV166" s="332"/>
      <c r="AW166" s="332"/>
      <c r="AX166" s="332"/>
      <c r="AY166" s="332"/>
      <c r="AZ166" s="332"/>
      <c r="BA166" s="646">
        <v>529</v>
      </c>
    </row>
    <row r="167" spans="1:53" s="389" customFormat="1" ht="47.25" x14ac:dyDescent="0.25">
      <c r="A167" s="19" t="s">
        <v>629</v>
      </c>
      <c r="B167" s="390" t="s">
        <v>647</v>
      </c>
      <c r="C167" s="21" t="s">
        <v>57</v>
      </c>
      <c r="D167" s="22" t="s">
        <v>178</v>
      </c>
      <c r="E167" s="19" t="s">
        <v>59</v>
      </c>
      <c r="F167" s="335" t="s">
        <v>413</v>
      </c>
      <c r="G167" s="21" t="s">
        <v>648</v>
      </c>
      <c r="H167" s="17" t="s">
        <v>649</v>
      </c>
      <c r="I167" s="17" t="s">
        <v>650</v>
      </c>
      <c r="J167" s="19">
        <v>2</v>
      </c>
      <c r="K167" s="24"/>
      <c r="L167" s="20" t="s">
        <v>63</v>
      </c>
      <c r="M167" s="21"/>
      <c r="N167" s="287" t="s">
        <v>64</v>
      </c>
      <c r="O167" s="25">
        <f t="shared" si="58"/>
        <v>107.22995160655083</v>
      </c>
      <c r="P167" s="25">
        <v>130.820540959992</v>
      </c>
      <c r="Q167" s="388"/>
      <c r="R167" s="323">
        <f t="shared" si="55"/>
        <v>130.820540959992</v>
      </c>
      <c r="S167" s="388"/>
      <c r="T167" s="388"/>
      <c r="U167" s="287" t="s">
        <v>95</v>
      </c>
      <c r="V167" s="20" t="s">
        <v>57</v>
      </c>
      <c r="W167" s="287" t="s">
        <v>183</v>
      </c>
      <c r="X167" s="85">
        <v>46266</v>
      </c>
      <c r="Y167" s="340">
        <f t="shared" si="48"/>
        <v>46311</v>
      </c>
      <c r="Z167" s="332"/>
      <c r="AA167" s="332"/>
      <c r="AB167" s="332"/>
      <c r="AC167" s="332"/>
      <c r="AD167" s="286" t="str">
        <f t="shared" si="56"/>
        <v>Поставка инвентаря спортивно-туристического</v>
      </c>
      <c r="AE167" s="332"/>
      <c r="AF167" s="332" t="s">
        <v>222</v>
      </c>
      <c r="AG167" s="332" t="s">
        <v>106</v>
      </c>
      <c r="AH167" s="332">
        <v>20</v>
      </c>
      <c r="AI167" s="332">
        <v>93000000000</v>
      </c>
      <c r="AJ167" s="332" t="s">
        <v>184</v>
      </c>
      <c r="AK167" s="340">
        <f t="shared" si="54"/>
        <v>46331</v>
      </c>
      <c r="AL167" s="340">
        <v>46397</v>
      </c>
      <c r="AM167" s="340">
        <f t="shared" si="57"/>
        <v>46427</v>
      </c>
      <c r="AN167" s="336">
        <v>2027</v>
      </c>
      <c r="AO167" s="332"/>
      <c r="AP167" s="332"/>
      <c r="AQ167" s="332"/>
      <c r="AR167" s="332"/>
      <c r="AS167" s="332"/>
      <c r="AT167" s="332"/>
      <c r="AU167" s="332"/>
      <c r="AV167" s="332"/>
      <c r="AW167" s="332"/>
      <c r="AX167" s="332"/>
      <c r="AY167" s="332"/>
      <c r="AZ167" s="332"/>
      <c r="BA167" s="646">
        <v>530</v>
      </c>
    </row>
    <row r="168" spans="1:53" s="389" customFormat="1" ht="47.25" x14ac:dyDescent="0.25">
      <c r="A168" s="19" t="s">
        <v>629</v>
      </c>
      <c r="B168" s="390" t="s">
        <v>651</v>
      </c>
      <c r="C168" s="21" t="s">
        <v>57</v>
      </c>
      <c r="D168" s="22" t="s">
        <v>178</v>
      </c>
      <c r="E168" s="19" t="s">
        <v>59</v>
      </c>
      <c r="F168" s="335" t="s">
        <v>413</v>
      </c>
      <c r="G168" s="21" t="s">
        <v>652</v>
      </c>
      <c r="H168" s="93" t="s">
        <v>653</v>
      </c>
      <c r="I168" s="93" t="s">
        <v>654</v>
      </c>
      <c r="J168" s="19">
        <v>2</v>
      </c>
      <c r="K168" s="24"/>
      <c r="L168" s="20" t="s">
        <v>63</v>
      </c>
      <c r="M168" s="21"/>
      <c r="N168" s="287" t="s">
        <v>64</v>
      </c>
      <c r="O168" s="25">
        <f t="shared" si="58"/>
        <v>889.63094754098347</v>
      </c>
      <c r="P168" s="25">
        <v>1085.3497559999998</v>
      </c>
      <c r="Q168" s="388"/>
      <c r="R168" s="323">
        <f t="shared" si="55"/>
        <v>1085.3497559999998</v>
      </c>
      <c r="S168" s="388"/>
      <c r="T168" s="388"/>
      <c r="U168" s="287" t="s">
        <v>95</v>
      </c>
      <c r="V168" s="20" t="s">
        <v>65</v>
      </c>
      <c r="W168" s="287" t="s">
        <v>183</v>
      </c>
      <c r="X168" s="85">
        <v>46266</v>
      </c>
      <c r="Y168" s="340">
        <f t="shared" si="48"/>
        <v>46311</v>
      </c>
      <c r="Z168" s="332"/>
      <c r="AA168" s="332"/>
      <c r="AB168" s="332"/>
      <c r="AC168" s="332"/>
      <c r="AD168" s="286" t="str">
        <f t="shared" si="56"/>
        <v>Поставка инструмента слесарно-монтажного</v>
      </c>
      <c r="AE168" s="332"/>
      <c r="AF168" s="332" t="s">
        <v>222</v>
      </c>
      <c r="AG168" s="332" t="s">
        <v>106</v>
      </c>
      <c r="AH168" s="332">
        <v>380</v>
      </c>
      <c r="AI168" s="332">
        <v>93000000000</v>
      </c>
      <c r="AJ168" s="332" t="s">
        <v>184</v>
      </c>
      <c r="AK168" s="340">
        <f t="shared" si="54"/>
        <v>46331</v>
      </c>
      <c r="AL168" s="340">
        <v>46397</v>
      </c>
      <c r="AM168" s="340">
        <f t="shared" si="57"/>
        <v>46427</v>
      </c>
      <c r="AN168" s="336">
        <v>2027</v>
      </c>
      <c r="AO168" s="332"/>
      <c r="AP168" s="332"/>
      <c r="AQ168" s="332"/>
      <c r="AR168" s="332"/>
      <c r="AS168" s="332"/>
      <c r="AT168" s="332"/>
      <c r="AU168" s="332"/>
      <c r="AV168" s="332"/>
      <c r="AW168" s="332"/>
      <c r="AX168" s="332"/>
      <c r="AY168" s="332"/>
      <c r="AZ168" s="332"/>
      <c r="BA168" s="646">
        <v>531</v>
      </c>
    </row>
    <row r="169" spans="1:53" s="389" customFormat="1" ht="47.25" x14ac:dyDescent="0.25">
      <c r="A169" s="19" t="s">
        <v>629</v>
      </c>
      <c r="B169" s="390" t="s">
        <v>655</v>
      </c>
      <c r="C169" s="21" t="s">
        <v>57</v>
      </c>
      <c r="D169" s="22" t="s">
        <v>178</v>
      </c>
      <c r="E169" s="19" t="s">
        <v>59</v>
      </c>
      <c r="F169" s="335" t="s">
        <v>413</v>
      </c>
      <c r="G169" s="21" t="s">
        <v>656</v>
      </c>
      <c r="H169" s="17" t="s">
        <v>657</v>
      </c>
      <c r="I169" s="17" t="s">
        <v>658</v>
      </c>
      <c r="J169" s="19">
        <v>2</v>
      </c>
      <c r="K169" s="24"/>
      <c r="L169" s="20" t="s">
        <v>63</v>
      </c>
      <c r="M169" s="21"/>
      <c r="N169" s="287" t="s">
        <v>64</v>
      </c>
      <c r="O169" s="25">
        <f t="shared" si="58"/>
        <v>294.01281639344262</v>
      </c>
      <c r="P169" s="25">
        <v>358.69563599999998</v>
      </c>
      <c r="Q169" s="388"/>
      <c r="R169" s="323">
        <f t="shared" si="55"/>
        <v>358.69563599999998</v>
      </c>
      <c r="S169" s="388"/>
      <c r="T169" s="388"/>
      <c r="U169" s="287" t="s">
        <v>95</v>
      </c>
      <c r="V169" s="20" t="s">
        <v>57</v>
      </c>
      <c r="W169" s="287" t="s">
        <v>183</v>
      </c>
      <c r="X169" s="85">
        <v>46266</v>
      </c>
      <c r="Y169" s="340">
        <f t="shared" si="48"/>
        <v>46311</v>
      </c>
      <c r="Z169" s="332"/>
      <c r="AA169" s="332"/>
      <c r="AB169" s="332"/>
      <c r="AC169" s="332"/>
      <c r="AD169" s="286" t="str">
        <f t="shared" si="56"/>
        <v>Поставка сварочного оборудования</v>
      </c>
      <c r="AE169" s="332"/>
      <c r="AF169" s="332" t="s">
        <v>222</v>
      </c>
      <c r="AG169" s="332" t="s">
        <v>106</v>
      </c>
      <c r="AH169" s="332">
        <v>560</v>
      </c>
      <c r="AI169" s="332">
        <v>93000000000</v>
      </c>
      <c r="AJ169" s="332" t="s">
        <v>184</v>
      </c>
      <c r="AK169" s="340">
        <f t="shared" si="54"/>
        <v>46331</v>
      </c>
      <c r="AL169" s="340">
        <v>46397</v>
      </c>
      <c r="AM169" s="340">
        <f t="shared" si="57"/>
        <v>46427</v>
      </c>
      <c r="AN169" s="336">
        <v>2027</v>
      </c>
      <c r="AO169" s="332"/>
      <c r="AP169" s="332"/>
      <c r="AQ169" s="332"/>
      <c r="AR169" s="332"/>
      <c r="AS169" s="332"/>
      <c r="AT169" s="332"/>
      <c r="AU169" s="332"/>
      <c r="AV169" s="332"/>
      <c r="AW169" s="332"/>
      <c r="AX169" s="332"/>
      <c r="AY169" s="332"/>
      <c r="AZ169" s="332"/>
      <c r="BA169" s="646">
        <v>532</v>
      </c>
    </row>
    <row r="170" spans="1:53" s="389" customFormat="1" ht="47.25" x14ac:dyDescent="0.25">
      <c r="A170" s="19" t="s">
        <v>629</v>
      </c>
      <c r="B170" s="390" t="s">
        <v>659</v>
      </c>
      <c r="C170" s="21" t="s">
        <v>57</v>
      </c>
      <c r="D170" s="22" t="s">
        <v>178</v>
      </c>
      <c r="E170" s="19" t="s">
        <v>59</v>
      </c>
      <c r="F170" s="335" t="s">
        <v>413</v>
      </c>
      <c r="G170" s="21" t="s">
        <v>660</v>
      </c>
      <c r="H170" s="20" t="s">
        <v>661</v>
      </c>
      <c r="I170" s="20" t="s">
        <v>662</v>
      </c>
      <c r="J170" s="19">
        <v>2</v>
      </c>
      <c r="K170" s="24"/>
      <c r="L170" s="20" t="s">
        <v>63</v>
      </c>
      <c r="M170" s="21"/>
      <c r="N170" s="287" t="s">
        <v>64</v>
      </c>
      <c r="O170" s="25">
        <f t="shared" si="58"/>
        <v>536.5978819672132</v>
      </c>
      <c r="P170" s="25">
        <v>654.64941600000009</v>
      </c>
      <c r="Q170" s="388"/>
      <c r="R170" s="323">
        <f t="shared" si="55"/>
        <v>654.64941600000009</v>
      </c>
      <c r="S170" s="388"/>
      <c r="T170" s="388"/>
      <c r="U170" s="287" t="s">
        <v>95</v>
      </c>
      <c r="V170" s="20" t="s">
        <v>57</v>
      </c>
      <c r="W170" s="287" t="s">
        <v>183</v>
      </c>
      <c r="X170" s="85">
        <v>46266</v>
      </c>
      <c r="Y170" s="340">
        <f t="shared" si="48"/>
        <v>46311</v>
      </c>
      <c r="Z170" s="332"/>
      <c r="AA170" s="332"/>
      <c r="AB170" s="332"/>
      <c r="AC170" s="332"/>
      <c r="AD170" s="286" t="str">
        <f t="shared" si="56"/>
        <v>Поставка товаров и инвентаря хозяйственного</v>
      </c>
      <c r="AE170" s="332"/>
      <c r="AF170" s="332" t="s">
        <v>222</v>
      </c>
      <c r="AG170" s="332" t="s">
        <v>106</v>
      </c>
      <c r="AH170" s="332">
        <v>1222</v>
      </c>
      <c r="AI170" s="332">
        <v>93000000000</v>
      </c>
      <c r="AJ170" s="332" t="s">
        <v>184</v>
      </c>
      <c r="AK170" s="340">
        <f t="shared" si="54"/>
        <v>46331</v>
      </c>
      <c r="AL170" s="340">
        <v>46397</v>
      </c>
      <c r="AM170" s="340">
        <f t="shared" si="57"/>
        <v>46427</v>
      </c>
      <c r="AN170" s="336">
        <v>2027</v>
      </c>
      <c r="AO170" s="332"/>
      <c r="AP170" s="332"/>
      <c r="AQ170" s="332"/>
      <c r="AR170" s="332"/>
      <c r="AS170" s="332"/>
      <c r="AT170" s="332"/>
      <c r="AU170" s="332"/>
      <c r="AV170" s="332"/>
      <c r="AW170" s="332"/>
      <c r="AX170" s="332"/>
      <c r="AY170" s="332"/>
      <c r="AZ170" s="332"/>
      <c r="BA170" s="646">
        <v>533</v>
      </c>
    </row>
    <row r="171" spans="1:53" s="389" customFormat="1" ht="47.25" x14ac:dyDescent="0.25">
      <c r="A171" s="19" t="s">
        <v>629</v>
      </c>
      <c r="B171" s="390" t="s">
        <v>663</v>
      </c>
      <c r="C171" s="21" t="s">
        <v>57</v>
      </c>
      <c r="D171" s="22" t="s">
        <v>178</v>
      </c>
      <c r="E171" s="19" t="s">
        <v>59</v>
      </c>
      <c r="F171" s="335" t="s">
        <v>413</v>
      </c>
      <c r="G171" s="21" t="s">
        <v>378</v>
      </c>
      <c r="H171" s="17" t="s">
        <v>61</v>
      </c>
      <c r="I171" s="17" t="s">
        <v>62</v>
      </c>
      <c r="J171" s="19">
        <v>1</v>
      </c>
      <c r="K171" s="24"/>
      <c r="L171" s="20" t="s">
        <v>63</v>
      </c>
      <c r="M171" s="21"/>
      <c r="N171" s="287" t="s">
        <v>64</v>
      </c>
      <c r="O171" s="25">
        <f t="shared" si="58"/>
        <v>9639.3442622950824</v>
      </c>
      <c r="P171" s="25">
        <v>11760</v>
      </c>
      <c r="Q171" s="388"/>
      <c r="R171" s="323">
        <f t="shared" si="55"/>
        <v>11760</v>
      </c>
      <c r="S171" s="388"/>
      <c r="T171" s="388"/>
      <c r="U171" s="287" t="s">
        <v>1070</v>
      </c>
      <c r="V171" s="20" t="s">
        <v>65</v>
      </c>
      <c r="W171" s="287" t="s">
        <v>183</v>
      </c>
      <c r="X171" s="85">
        <v>46266</v>
      </c>
      <c r="Y171" s="340">
        <f t="shared" si="48"/>
        <v>46311</v>
      </c>
      <c r="Z171" s="332"/>
      <c r="AA171" s="332"/>
      <c r="AB171" s="332"/>
      <c r="AC171" s="332"/>
      <c r="AD171" s="286" t="str">
        <f t="shared" si="56"/>
        <v>Поставка ГСМ (бензин, дизтопливо) г. Кызыл</v>
      </c>
      <c r="AE171" s="332"/>
      <c r="AF171" s="332">
        <v>112</v>
      </c>
      <c r="AG171" s="332" t="s">
        <v>67</v>
      </c>
      <c r="AH171" s="332">
        <v>150000</v>
      </c>
      <c r="AI171" s="332">
        <v>93000000000</v>
      </c>
      <c r="AJ171" s="332" t="s">
        <v>184</v>
      </c>
      <c r="AK171" s="340">
        <f t="shared" si="54"/>
        <v>46331</v>
      </c>
      <c r="AL171" s="340">
        <v>46397</v>
      </c>
      <c r="AM171" s="340">
        <f t="shared" si="57"/>
        <v>46427</v>
      </c>
      <c r="AN171" s="336">
        <v>2027</v>
      </c>
      <c r="AO171" s="332"/>
      <c r="AP171" s="332"/>
      <c r="AQ171" s="332"/>
      <c r="AR171" s="332"/>
      <c r="AS171" s="332"/>
      <c r="AT171" s="332"/>
      <c r="AU171" s="332"/>
      <c r="AV171" s="332"/>
      <c r="AW171" s="332"/>
      <c r="AX171" s="332"/>
      <c r="AY171" s="332"/>
      <c r="AZ171" s="332"/>
      <c r="BA171" s="646">
        <v>534</v>
      </c>
    </row>
    <row r="172" spans="1:53" s="389" customFormat="1" ht="47.25" x14ac:dyDescent="0.25">
      <c r="A172" s="19" t="s">
        <v>629</v>
      </c>
      <c r="B172" s="390" t="s">
        <v>664</v>
      </c>
      <c r="C172" s="21" t="s">
        <v>57</v>
      </c>
      <c r="D172" s="22" t="s">
        <v>178</v>
      </c>
      <c r="E172" s="19" t="s">
        <v>59</v>
      </c>
      <c r="F172" s="335" t="s">
        <v>413</v>
      </c>
      <c r="G172" s="21" t="s">
        <v>380</v>
      </c>
      <c r="H172" s="17" t="s">
        <v>61</v>
      </c>
      <c r="I172" s="17" t="s">
        <v>62</v>
      </c>
      <c r="J172" s="19">
        <v>1</v>
      </c>
      <c r="K172" s="24"/>
      <c r="L172" s="20" t="s">
        <v>63</v>
      </c>
      <c r="M172" s="21"/>
      <c r="N172" s="287" t="s">
        <v>64</v>
      </c>
      <c r="O172" s="25">
        <f t="shared" si="58"/>
        <v>308.9826778518169</v>
      </c>
      <c r="P172" s="25">
        <v>376.95886697921662</v>
      </c>
      <c r="Q172" s="388"/>
      <c r="R172" s="323">
        <f t="shared" si="55"/>
        <v>376.95886697921662</v>
      </c>
      <c r="S172" s="388"/>
      <c r="T172" s="388"/>
      <c r="U172" s="287" t="s">
        <v>1070</v>
      </c>
      <c r="V172" s="20" t="s">
        <v>57</v>
      </c>
      <c r="W172" s="287" t="s">
        <v>183</v>
      </c>
      <c r="X172" s="85">
        <v>46266</v>
      </c>
      <c r="Y172" s="340">
        <f t="shared" si="48"/>
        <v>46311</v>
      </c>
      <c r="Z172" s="332"/>
      <c r="AA172" s="332"/>
      <c r="AB172" s="332"/>
      <c r="AC172" s="332"/>
      <c r="AD172" s="286" t="str">
        <f t="shared" si="56"/>
        <v>Поставка ГСМ (бензин, дизтопливо) с. Чаа-Холь</v>
      </c>
      <c r="AE172" s="332"/>
      <c r="AF172" s="332">
        <v>112</v>
      </c>
      <c r="AG172" s="332" t="s">
        <v>67</v>
      </c>
      <c r="AH172" s="332">
        <v>10000</v>
      </c>
      <c r="AI172" s="332">
        <v>93000000000</v>
      </c>
      <c r="AJ172" s="332" t="s">
        <v>184</v>
      </c>
      <c r="AK172" s="340">
        <f t="shared" si="54"/>
        <v>46331</v>
      </c>
      <c r="AL172" s="340">
        <v>46397</v>
      </c>
      <c r="AM172" s="340">
        <f t="shared" si="57"/>
        <v>46427</v>
      </c>
      <c r="AN172" s="336">
        <v>2027</v>
      </c>
      <c r="AO172" s="332"/>
      <c r="AP172" s="332"/>
      <c r="AQ172" s="332"/>
      <c r="AR172" s="332"/>
      <c r="AS172" s="332"/>
      <c r="AT172" s="332"/>
      <c r="AU172" s="332"/>
      <c r="AV172" s="332"/>
      <c r="AW172" s="332"/>
      <c r="AX172" s="332"/>
      <c r="AY172" s="332"/>
      <c r="AZ172" s="332"/>
      <c r="BA172" s="646">
        <v>535</v>
      </c>
    </row>
    <row r="173" spans="1:53" s="389" customFormat="1" ht="47.25" x14ac:dyDescent="0.25">
      <c r="A173" s="19" t="s">
        <v>629</v>
      </c>
      <c r="B173" s="390" t="s">
        <v>665</v>
      </c>
      <c r="C173" s="21" t="s">
        <v>57</v>
      </c>
      <c r="D173" s="22" t="s">
        <v>178</v>
      </c>
      <c r="E173" s="19" t="s">
        <v>59</v>
      </c>
      <c r="F173" s="335" t="s">
        <v>413</v>
      </c>
      <c r="G173" s="21" t="s">
        <v>382</v>
      </c>
      <c r="H173" s="17" t="s">
        <v>61</v>
      </c>
      <c r="I173" s="17" t="s">
        <v>62</v>
      </c>
      <c r="J173" s="19">
        <v>1</v>
      </c>
      <c r="K173" s="24"/>
      <c r="L173" s="20" t="s">
        <v>63</v>
      </c>
      <c r="M173" s="21"/>
      <c r="N173" s="287" t="s">
        <v>64</v>
      </c>
      <c r="O173" s="25">
        <f t="shared" si="58"/>
        <v>463.42603126559902</v>
      </c>
      <c r="P173" s="25">
        <v>565.3797581440308</v>
      </c>
      <c r="Q173" s="388"/>
      <c r="R173" s="323">
        <f t="shared" si="55"/>
        <v>565.3797581440308</v>
      </c>
      <c r="S173" s="388"/>
      <c r="T173" s="388"/>
      <c r="U173" s="287" t="s">
        <v>1070</v>
      </c>
      <c r="V173" s="20" t="s">
        <v>57</v>
      </c>
      <c r="W173" s="287" t="s">
        <v>183</v>
      </c>
      <c r="X173" s="85">
        <v>46266</v>
      </c>
      <c r="Y173" s="340">
        <f t="shared" si="48"/>
        <v>46311</v>
      </c>
      <c r="Z173" s="332"/>
      <c r="AA173" s="332"/>
      <c r="AB173" s="332"/>
      <c r="AC173" s="332"/>
      <c r="AD173" s="286" t="str">
        <f t="shared" si="56"/>
        <v>Поставка ГСМ (бензин, дизтопливо) г. Туран</v>
      </c>
      <c r="AE173" s="332"/>
      <c r="AF173" s="332">
        <v>112</v>
      </c>
      <c r="AG173" s="332" t="s">
        <v>67</v>
      </c>
      <c r="AH173" s="332">
        <v>12000</v>
      </c>
      <c r="AI173" s="332">
        <v>93000000000</v>
      </c>
      <c r="AJ173" s="332" t="s">
        <v>184</v>
      </c>
      <c r="AK173" s="340">
        <f t="shared" si="54"/>
        <v>46331</v>
      </c>
      <c r="AL173" s="340">
        <v>46397</v>
      </c>
      <c r="AM173" s="340">
        <f t="shared" si="57"/>
        <v>46427</v>
      </c>
      <c r="AN173" s="336">
        <v>2027</v>
      </c>
      <c r="AO173" s="332"/>
      <c r="AP173" s="332"/>
      <c r="AQ173" s="332"/>
      <c r="AR173" s="332"/>
      <c r="AS173" s="332"/>
      <c r="AT173" s="332"/>
      <c r="AU173" s="332"/>
      <c r="AV173" s="332"/>
      <c r="AW173" s="332"/>
      <c r="AX173" s="332"/>
      <c r="AY173" s="332"/>
      <c r="AZ173" s="332"/>
      <c r="BA173" s="646">
        <v>538</v>
      </c>
    </row>
    <row r="174" spans="1:53" s="389" customFormat="1" ht="47.25" x14ac:dyDescent="0.25">
      <c r="A174" s="19" t="s">
        <v>629</v>
      </c>
      <c r="B174" s="390" t="s">
        <v>666</v>
      </c>
      <c r="C174" s="21" t="s">
        <v>57</v>
      </c>
      <c r="D174" s="22" t="s">
        <v>178</v>
      </c>
      <c r="E174" s="19" t="s">
        <v>59</v>
      </c>
      <c r="F174" s="335" t="s">
        <v>413</v>
      </c>
      <c r="G174" s="21" t="s">
        <v>384</v>
      </c>
      <c r="H174" s="17" t="s">
        <v>61</v>
      </c>
      <c r="I174" s="17" t="s">
        <v>62</v>
      </c>
      <c r="J174" s="19">
        <v>1</v>
      </c>
      <c r="K174" s="24"/>
      <c r="L174" s="20" t="s">
        <v>63</v>
      </c>
      <c r="M174" s="21"/>
      <c r="N174" s="287" t="s">
        <v>64</v>
      </c>
      <c r="O174" s="25">
        <f t="shared" si="58"/>
        <v>505.51204727872027</v>
      </c>
      <c r="P174" s="25">
        <v>616.72469768003873</v>
      </c>
      <c r="Q174" s="388"/>
      <c r="R174" s="323">
        <f t="shared" si="55"/>
        <v>616.72469768003873</v>
      </c>
      <c r="S174" s="388"/>
      <c r="T174" s="388"/>
      <c r="U174" s="287" t="s">
        <v>1070</v>
      </c>
      <c r="V174" s="20" t="s">
        <v>57</v>
      </c>
      <c r="W174" s="287" t="s">
        <v>183</v>
      </c>
      <c r="X174" s="85">
        <v>46266</v>
      </c>
      <c r="Y174" s="340">
        <f t="shared" si="48"/>
        <v>46311</v>
      </c>
      <c r="Z174" s="332"/>
      <c r="AA174" s="332"/>
      <c r="AB174" s="332"/>
      <c r="AC174" s="332"/>
      <c r="AD174" s="286" t="str">
        <f t="shared" si="56"/>
        <v>Поставка ГСМ (бензин, дизтопливо) г. Шагонар</v>
      </c>
      <c r="AE174" s="332"/>
      <c r="AF174" s="332">
        <v>112</v>
      </c>
      <c r="AG174" s="332" t="s">
        <v>67</v>
      </c>
      <c r="AH174" s="332">
        <v>11100</v>
      </c>
      <c r="AI174" s="332">
        <v>93000000000</v>
      </c>
      <c r="AJ174" s="332" t="s">
        <v>184</v>
      </c>
      <c r="AK174" s="340">
        <f t="shared" si="54"/>
        <v>46331</v>
      </c>
      <c r="AL174" s="340">
        <v>46397</v>
      </c>
      <c r="AM174" s="340">
        <f t="shared" si="57"/>
        <v>46427</v>
      </c>
      <c r="AN174" s="336">
        <v>2027</v>
      </c>
      <c r="AO174" s="332"/>
      <c r="AP174" s="332"/>
      <c r="AQ174" s="332"/>
      <c r="AR174" s="332"/>
      <c r="AS174" s="332"/>
      <c r="AT174" s="332"/>
      <c r="AU174" s="332"/>
      <c r="AV174" s="332"/>
      <c r="AW174" s="332"/>
      <c r="AX174" s="332"/>
      <c r="AY174" s="332"/>
      <c r="AZ174" s="332"/>
      <c r="BA174" s="646">
        <v>539</v>
      </c>
    </row>
    <row r="175" spans="1:53" s="389" customFormat="1" ht="47.25" x14ac:dyDescent="0.25">
      <c r="A175" s="19" t="s">
        <v>629</v>
      </c>
      <c r="B175" s="390" t="s">
        <v>667</v>
      </c>
      <c r="C175" s="21" t="s">
        <v>57</v>
      </c>
      <c r="D175" s="22" t="s">
        <v>178</v>
      </c>
      <c r="E175" s="19" t="s">
        <v>59</v>
      </c>
      <c r="F175" s="335" t="s">
        <v>413</v>
      </c>
      <c r="G175" s="21" t="s">
        <v>386</v>
      </c>
      <c r="H175" s="17" t="s">
        <v>61</v>
      </c>
      <c r="I175" s="17" t="s">
        <v>62</v>
      </c>
      <c r="J175" s="19">
        <v>1</v>
      </c>
      <c r="K175" s="24"/>
      <c r="L175" s="20" t="s">
        <v>63</v>
      </c>
      <c r="M175" s="21"/>
      <c r="N175" s="287" t="s">
        <v>64</v>
      </c>
      <c r="O175" s="25">
        <f t="shared" si="58"/>
        <v>1263.828103708928</v>
      </c>
      <c r="P175" s="25">
        <v>1541.870286524892</v>
      </c>
      <c r="Q175" s="388"/>
      <c r="R175" s="323">
        <f t="shared" si="55"/>
        <v>1541.870286524892</v>
      </c>
      <c r="S175" s="388"/>
      <c r="T175" s="388"/>
      <c r="U175" s="287" t="s">
        <v>1070</v>
      </c>
      <c r="V175" s="20" t="s">
        <v>65</v>
      </c>
      <c r="W175" s="287" t="s">
        <v>183</v>
      </c>
      <c r="X175" s="85">
        <v>46266</v>
      </c>
      <c r="Y175" s="340">
        <f t="shared" si="48"/>
        <v>46311</v>
      </c>
      <c r="Z175" s="332"/>
      <c r="AA175" s="332"/>
      <c r="AB175" s="332"/>
      <c r="AC175" s="332"/>
      <c r="AD175" s="286" t="str">
        <f t="shared" si="56"/>
        <v>Поставка ГСМ (бензин, дизтопливо) с. Сарыг-Сеп</v>
      </c>
      <c r="AE175" s="332"/>
      <c r="AF175" s="332">
        <v>112</v>
      </c>
      <c r="AG175" s="332" t="s">
        <v>67</v>
      </c>
      <c r="AH175" s="332">
        <v>12000</v>
      </c>
      <c r="AI175" s="332">
        <v>93000000000</v>
      </c>
      <c r="AJ175" s="332" t="s">
        <v>184</v>
      </c>
      <c r="AK175" s="340">
        <f t="shared" si="54"/>
        <v>46331</v>
      </c>
      <c r="AL175" s="340">
        <v>46397</v>
      </c>
      <c r="AM175" s="340">
        <f t="shared" si="57"/>
        <v>46427</v>
      </c>
      <c r="AN175" s="336">
        <v>2027</v>
      </c>
      <c r="AO175" s="332"/>
      <c r="AP175" s="332"/>
      <c r="AQ175" s="332"/>
      <c r="AR175" s="332"/>
      <c r="AS175" s="332"/>
      <c r="AT175" s="332"/>
      <c r="AU175" s="332"/>
      <c r="AV175" s="332"/>
      <c r="AW175" s="332"/>
      <c r="AX175" s="332"/>
      <c r="AY175" s="332"/>
      <c r="AZ175" s="332"/>
      <c r="BA175" s="646">
        <v>540</v>
      </c>
    </row>
    <row r="176" spans="1:53" s="389" customFormat="1" ht="47.25" x14ac:dyDescent="0.25">
      <c r="A176" s="19" t="s">
        <v>629</v>
      </c>
      <c r="B176" s="390" t="s">
        <v>668</v>
      </c>
      <c r="C176" s="21" t="s">
        <v>57</v>
      </c>
      <c r="D176" s="22" t="s">
        <v>178</v>
      </c>
      <c r="E176" s="19" t="s">
        <v>59</v>
      </c>
      <c r="F176" s="335" t="s">
        <v>413</v>
      </c>
      <c r="G176" s="21" t="s">
        <v>388</v>
      </c>
      <c r="H176" s="17" t="s">
        <v>61</v>
      </c>
      <c r="I176" s="17" t="s">
        <v>62</v>
      </c>
      <c r="J176" s="19">
        <v>1</v>
      </c>
      <c r="K176" s="24"/>
      <c r="L176" s="20" t="s">
        <v>63</v>
      </c>
      <c r="M176" s="21"/>
      <c r="N176" s="287" t="s">
        <v>64</v>
      </c>
      <c r="O176" s="25">
        <f t="shared" si="58"/>
        <v>1234.7790591162295</v>
      </c>
      <c r="P176" s="25">
        <v>1506.4304521218</v>
      </c>
      <c r="Q176" s="388"/>
      <c r="R176" s="323">
        <f t="shared" si="55"/>
        <v>1506.4304521218</v>
      </c>
      <c r="S176" s="388"/>
      <c r="T176" s="388"/>
      <c r="U176" s="287" t="s">
        <v>1070</v>
      </c>
      <c r="V176" s="20" t="s">
        <v>65</v>
      </c>
      <c r="W176" s="287" t="s">
        <v>183</v>
      </c>
      <c r="X176" s="85">
        <v>46266</v>
      </c>
      <c r="Y176" s="340">
        <f t="shared" si="48"/>
        <v>46311</v>
      </c>
      <c r="Z176" s="332"/>
      <c r="AA176" s="332"/>
      <c r="AB176" s="332"/>
      <c r="AC176" s="332"/>
      <c r="AD176" s="286" t="str">
        <f t="shared" si="56"/>
        <v>Поставка ГСМ (бензин, дизтопливо) г. Ак-Довурак</v>
      </c>
      <c r="AE176" s="332"/>
      <c r="AF176" s="332">
        <v>112</v>
      </c>
      <c r="AG176" s="332" t="s">
        <v>67</v>
      </c>
      <c r="AH176" s="332">
        <v>17000</v>
      </c>
      <c r="AI176" s="332">
        <v>93000000000</v>
      </c>
      <c r="AJ176" s="332" t="s">
        <v>184</v>
      </c>
      <c r="AK176" s="340">
        <f t="shared" si="54"/>
        <v>46331</v>
      </c>
      <c r="AL176" s="340">
        <v>46397</v>
      </c>
      <c r="AM176" s="340">
        <f t="shared" si="57"/>
        <v>46427</v>
      </c>
      <c r="AN176" s="336">
        <v>2027</v>
      </c>
      <c r="AO176" s="332"/>
      <c r="AP176" s="332"/>
      <c r="AQ176" s="332"/>
      <c r="AR176" s="332"/>
      <c r="AS176" s="332"/>
      <c r="AT176" s="332"/>
      <c r="AU176" s="332"/>
      <c r="AV176" s="332"/>
      <c r="AW176" s="332"/>
      <c r="AX176" s="332"/>
      <c r="AY176" s="332"/>
      <c r="AZ176" s="332"/>
      <c r="BA176" s="646">
        <v>541</v>
      </c>
    </row>
    <row r="177" spans="1:53" s="389" customFormat="1" ht="47.25" x14ac:dyDescent="0.25">
      <c r="A177" s="19" t="s">
        <v>629</v>
      </c>
      <c r="B177" s="390" t="s">
        <v>669</v>
      </c>
      <c r="C177" s="21" t="s">
        <v>57</v>
      </c>
      <c r="D177" s="22" t="s">
        <v>178</v>
      </c>
      <c r="E177" s="19" t="s">
        <v>59</v>
      </c>
      <c r="F177" s="335" t="s">
        <v>413</v>
      </c>
      <c r="G177" s="21" t="s">
        <v>390</v>
      </c>
      <c r="H177" s="17" t="s">
        <v>61</v>
      </c>
      <c r="I177" s="17" t="s">
        <v>62</v>
      </c>
      <c r="J177" s="19">
        <v>1</v>
      </c>
      <c r="K177" s="24"/>
      <c r="L177" s="20" t="s">
        <v>63</v>
      </c>
      <c r="M177" s="21"/>
      <c r="N177" s="287" t="s">
        <v>64</v>
      </c>
      <c r="O177" s="25">
        <f t="shared" si="58"/>
        <v>1092.8404087030228</v>
      </c>
      <c r="P177" s="25">
        <v>1333.2652986176879</v>
      </c>
      <c r="Q177" s="388"/>
      <c r="R177" s="323">
        <f t="shared" si="55"/>
        <v>1333.2652986176879</v>
      </c>
      <c r="S177" s="388"/>
      <c r="T177" s="388"/>
      <c r="U177" s="287" t="s">
        <v>1070</v>
      </c>
      <c r="V177" s="20" t="s">
        <v>65</v>
      </c>
      <c r="W177" s="287" t="s">
        <v>183</v>
      </c>
      <c r="X177" s="85">
        <v>46266</v>
      </c>
      <c r="Y177" s="340">
        <f t="shared" si="48"/>
        <v>46311</v>
      </c>
      <c r="Z177" s="332"/>
      <c r="AA177" s="332"/>
      <c r="AB177" s="332"/>
      <c r="AC177" s="332"/>
      <c r="AD177" s="286" t="str">
        <f t="shared" si="56"/>
        <v>Поставка ГСМ (бензин, дизтопливо) г. Чадан</v>
      </c>
      <c r="AE177" s="332"/>
      <c r="AF177" s="332">
        <v>112</v>
      </c>
      <c r="AG177" s="332" t="s">
        <v>67</v>
      </c>
      <c r="AH177" s="332">
        <v>14000</v>
      </c>
      <c r="AI177" s="332">
        <v>93000000000</v>
      </c>
      <c r="AJ177" s="332" t="s">
        <v>184</v>
      </c>
      <c r="AK177" s="340">
        <f t="shared" si="54"/>
        <v>46331</v>
      </c>
      <c r="AL177" s="340">
        <v>46397</v>
      </c>
      <c r="AM177" s="340">
        <f t="shared" si="57"/>
        <v>46427</v>
      </c>
      <c r="AN177" s="336">
        <v>2027</v>
      </c>
      <c r="AO177" s="332"/>
      <c r="AP177" s="332"/>
      <c r="AQ177" s="332"/>
      <c r="AR177" s="332"/>
      <c r="AS177" s="332"/>
      <c r="AT177" s="332"/>
      <c r="AU177" s="332"/>
      <c r="AV177" s="332"/>
      <c r="AW177" s="332"/>
      <c r="AX177" s="332"/>
      <c r="AY177" s="332"/>
      <c r="AZ177" s="332"/>
      <c r="BA177" s="646">
        <v>542</v>
      </c>
    </row>
    <row r="178" spans="1:53" s="389" customFormat="1" ht="47.25" x14ac:dyDescent="0.25">
      <c r="A178" s="19" t="s">
        <v>629</v>
      </c>
      <c r="B178" s="390" t="s">
        <v>670</v>
      </c>
      <c r="C178" s="21" t="s">
        <v>57</v>
      </c>
      <c r="D178" s="22" t="s">
        <v>178</v>
      </c>
      <c r="E178" s="19" t="s">
        <v>59</v>
      </c>
      <c r="F178" s="335" t="s">
        <v>413</v>
      </c>
      <c r="G178" s="21" t="s">
        <v>392</v>
      </c>
      <c r="H178" s="17" t="s">
        <v>61</v>
      </c>
      <c r="I178" s="17" t="s">
        <v>62</v>
      </c>
      <c r="J178" s="19">
        <v>1</v>
      </c>
      <c r="K178" s="24"/>
      <c r="L178" s="20" t="s">
        <v>63</v>
      </c>
      <c r="M178" s="21"/>
      <c r="N178" s="287" t="s">
        <v>64</v>
      </c>
      <c r="O178" s="25">
        <f t="shared" si="58"/>
        <v>252.80400915148709</v>
      </c>
      <c r="P178" s="25">
        <v>308.42089116481424</v>
      </c>
      <c r="Q178" s="388"/>
      <c r="R178" s="323">
        <f t="shared" si="55"/>
        <v>308.42089116481424</v>
      </c>
      <c r="S178" s="388"/>
      <c r="T178" s="388"/>
      <c r="U178" s="287" t="s">
        <v>1070</v>
      </c>
      <c r="V178" s="20" t="s">
        <v>57</v>
      </c>
      <c r="W178" s="287" t="s">
        <v>183</v>
      </c>
      <c r="X178" s="85">
        <v>46266</v>
      </c>
      <c r="Y178" s="340">
        <f t="shared" si="48"/>
        <v>46311</v>
      </c>
      <c r="Z178" s="332"/>
      <c r="AA178" s="332"/>
      <c r="AB178" s="332"/>
      <c r="AC178" s="332"/>
      <c r="AD178" s="286" t="str">
        <f t="shared" si="56"/>
        <v>Поставка ГСМ (бензин, дизтопливо) с. Хандагайты</v>
      </c>
      <c r="AE178" s="332"/>
      <c r="AF178" s="332">
        <v>112</v>
      </c>
      <c r="AG178" s="332" t="s">
        <v>67</v>
      </c>
      <c r="AH178" s="332">
        <v>13300</v>
      </c>
      <c r="AI178" s="332">
        <v>93000000000</v>
      </c>
      <c r="AJ178" s="332" t="s">
        <v>184</v>
      </c>
      <c r="AK178" s="340">
        <f t="shared" si="54"/>
        <v>46331</v>
      </c>
      <c r="AL178" s="340">
        <v>46397</v>
      </c>
      <c r="AM178" s="340">
        <f t="shared" si="57"/>
        <v>46427</v>
      </c>
      <c r="AN178" s="336">
        <v>2027</v>
      </c>
      <c r="AO178" s="332"/>
      <c r="AP178" s="332"/>
      <c r="AQ178" s="332"/>
      <c r="AR178" s="332"/>
      <c r="AS178" s="332"/>
      <c r="AT178" s="332"/>
      <c r="AU178" s="332"/>
      <c r="AV178" s="332"/>
      <c r="AW178" s="332"/>
      <c r="AX178" s="332"/>
      <c r="AY178" s="332"/>
      <c r="AZ178" s="332"/>
      <c r="BA178" s="646">
        <v>543</v>
      </c>
    </row>
    <row r="179" spans="1:53" s="389" customFormat="1" ht="47.25" x14ac:dyDescent="0.25">
      <c r="A179" s="19" t="s">
        <v>629</v>
      </c>
      <c r="B179" s="390" t="s">
        <v>671</v>
      </c>
      <c r="C179" s="21" t="s">
        <v>57</v>
      </c>
      <c r="D179" s="22" t="s">
        <v>178</v>
      </c>
      <c r="E179" s="19" t="s">
        <v>59</v>
      </c>
      <c r="F179" s="335" t="s">
        <v>413</v>
      </c>
      <c r="G179" s="21" t="s">
        <v>394</v>
      </c>
      <c r="H179" s="17" t="s">
        <v>61</v>
      </c>
      <c r="I179" s="17" t="s">
        <v>62</v>
      </c>
      <c r="J179" s="19">
        <v>1</v>
      </c>
      <c r="K179" s="24"/>
      <c r="L179" s="20" t="s">
        <v>63</v>
      </c>
      <c r="M179" s="21"/>
      <c r="N179" s="287" t="s">
        <v>64</v>
      </c>
      <c r="O179" s="25">
        <f t="shared" si="58"/>
        <v>2260.4716325064001</v>
      </c>
      <c r="P179" s="25">
        <v>2757.7753916578081</v>
      </c>
      <c r="Q179" s="388"/>
      <c r="R179" s="323">
        <f t="shared" si="55"/>
        <v>2757.7753916578081</v>
      </c>
      <c r="S179" s="388"/>
      <c r="T179" s="388"/>
      <c r="U179" s="287" t="s">
        <v>1070</v>
      </c>
      <c r="V179" s="20" t="s">
        <v>65</v>
      </c>
      <c r="W179" s="287" t="s">
        <v>183</v>
      </c>
      <c r="X179" s="85">
        <v>46266</v>
      </c>
      <c r="Y179" s="340">
        <f t="shared" si="48"/>
        <v>46311</v>
      </c>
      <c r="Z179" s="332"/>
      <c r="AA179" s="332"/>
      <c r="AB179" s="332"/>
      <c r="AC179" s="332"/>
      <c r="AD179" s="286" t="str">
        <f t="shared" si="56"/>
        <v>Поставка ГСМ (бензин, дизтопливо) с. Бай-Хаак</v>
      </c>
      <c r="AE179" s="332"/>
      <c r="AF179" s="332">
        <v>112</v>
      </c>
      <c r="AG179" s="332" t="s">
        <v>67</v>
      </c>
      <c r="AH179" s="332">
        <v>12000</v>
      </c>
      <c r="AI179" s="332">
        <v>93000000000</v>
      </c>
      <c r="AJ179" s="332" t="s">
        <v>184</v>
      </c>
      <c r="AK179" s="340">
        <f t="shared" si="54"/>
        <v>46331</v>
      </c>
      <c r="AL179" s="340">
        <v>46397</v>
      </c>
      <c r="AM179" s="340">
        <f t="shared" si="57"/>
        <v>46427</v>
      </c>
      <c r="AN179" s="336">
        <v>2027</v>
      </c>
      <c r="AO179" s="332"/>
      <c r="AP179" s="332"/>
      <c r="AQ179" s="332"/>
      <c r="AR179" s="332"/>
      <c r="AS179" s="332"/>
      <c r="AT179" s="332"/>
      <c r="AU179" s="332"/>
      <c r="AV179" s="332"/>
      <c r="AW179" s="332"/>
      <c r="AX179" s="332"/>
      <c r="AY179" s="332"/>
      <c r="AZ179" s="332"/>
      <c r="BA179" s="646">
        <v>544</v>
      </c>
    </row>
    <row r="180" spans="1:53" s="389" customFormat="1" ht="47.25" x14ac:dyDescent="0.25">
      <c r="A180" s="19" t="s">
        <v>629</v>
      </c>
      <c r="B180" s="390" t="s">
        <v>672</v>
      </c>
      <c r="C180" s="21" t="s">
        <v>57</v>
      </c>
      <c r="D180" s="22" t="s">
        <v>178</v>
      </c>
      <c r="E180" s="19" t="s">
        <v>59</v>
      </c>
      <c r="F180" s="335" t="s">
        <v>413</v>
      </c>
      <c r="G180" s="21" t="s">
        <v>396</v>
      </c>
      <c r="H180" s="17" t="s">
        <v>61</v>
      </c>
      <c r="I180" s="17" t="s">
        <v>62</v>
      </c>
      <c r="J180" s="19">
        <v>1</v>
      </c>
      <c r="K180" s="24"/>
      <c r="L180" s="20" t="s">
        <v>63</v>
      </c>
      <c r="M180" s="21"/>
      <c r="N180" s="287" t="s">
        <v>64</v>
      </c>
      <c r="O180" s="25">
        <f t="shared" si="58"/>
        <v>365.16134655214779</v>
      </c>
      <c r="P180" s="25">
        <v>445.49684279362026</v>
      </c>
      <c r="Q180" s="388"/>
      <c r="R180" s="323">
        <f t="shared" si="55"/>
        <v>445.49684279362026</v>
      </c>
      <c r="S180" s="388"/>
      <c r="T180" s="388"/>
      <c r="U180" s="287" t="s">
        <v>1070</v>
      </c>
      <c r="V180" s="20" t="s">
        <v>57</v>
      </c>
      <c r="W180" s="287" t="s">
        <v>183</v>
      </c>
      <c r="X180" s="85">
        <v>46266</v>
      </c>
      <c r="Y180" s="340">
        <f t="shared" si="48"/>
        <v>46311</v>
      </c>
      <c r="Z180" s="332"/>
      <c r="AA180" s="332"/>
      <c r="AB180" s="332"/>
      <c r="AC180" s="332"/>
      <c r="AD180" s="286" t="str">
        <f t="shared" si="56"/>
        <v>Поставка ГСМ (бензин, дизтопливо) с. Балгазын</v>
      </c>
      <c r="AE180" s="332"/>
      <c r="AF180" s="332">
        <v>112</v>
      </c>
      <c r="AG180" s="332" t="s">
        <v>67</v>
      </c>
      <c r="AH180" s="332">
        <v>3000</v>
      </c>
      <c r="AI180" s="332">
        <v>93000000000</v>
      </c>
      <c r="AJ180" s="332" t="s">
        <v>184</v>
      </c>
      <c r="AK180" s="340">
        <f t="shared" si="54"/>
        <v>46331</v>
      </c>
      <c r="AL180" s="340">
        <v>46397</v>
      </c>
      <c r="AM180" s="340">
        <f t="shared" si="57"/>
        <v>46427</v>
      </c>
      <c r="AN180" s="336">
        <v>2027</v>
      </c>
      <c r="AO180" s="332"/>
      <c r="AP180" s="332"/>
      <c r="AQ180" s="332"/>
      <c r="AR180" s="332"/>
      <c r="AS180" s="332"/>
      <c r="AT180" s="332"/>
      <c r="AU180" s="332"/>
      <c r="AV180" s="332"/>
      <c r="AW180" s="332"/>
      <c r="AX180" s="332"/>
      <c r="AY180" s="332"/>
      <c r="AZ180" s="332"/>
      <c r="BA180" s="646">
        <v>545</v>
      </c>
    </row>
    <row r="181" spans="1:53" s="389" customFormat="1" ht="47.25" x14ac:dyDescent="0.25">
      <c r="A181" s="19" t="s">
        <v>629</v>
      </c>
      <c r="B181" s="390" t="s">
        <v>673</v>
      </c>
      <c r="C181" s="21" t="s">
        <v>57</v>
      </c>
      <c r="D181" s="22" t="s">
        <v>178</v>
      </c>
      <c r="E181" s="19" t="s">
        <v>59</v>
      </c>
      <c r="F181" s="335" t="s">
        <v>413</v>
      </c>
      <c r="G181" s="21" t="s">
        <v>398</v>
      </c>
      <c r="H181" s="17" t="s">
        <v>61</v>
      </c>
      <c r="I181" s="17" t="s">
        <v>62</v>
      </c>
      <c r="J181" s="19">
        <v>1</v>
      </c>
      <c r="K181" s="24"/>
      <c r="L181" s="20" t="s">
        <v>63</v>
      </c>
      <c r="M181" s="21"/>
      <c r="N181" s="287" t="s">
        <v>64</v>
      </c>
      <c r="O181" s="25">
        <f t="shared" si="58"/>
        <v>224.71467480132117</v>
      </c>
      <c r="P181" s="25">
        <v>274.15190325761182</v>
      </c>
      <c r="Q181" s="388"/>
      <c r="R181" s="323">
        <f t="shared" si="55"/>
        <v>274.15190325761182</v>
      </c>
      <c r="S181" s="388"/>
      <c r="T181" s="388"/>
      <c r="U181" s="287" t="s">
        <v>1070</v>
      </c>
      <c r="V181" s="20" t="s">
        <v>57</v>
      </c>
      <c r="W181" s="287" t="s">
        <v>183</v>
      </c>
      <c r="X181" s="85">
        <v>46266</v>
      </c>
      <c r="Y181" s="340">
        <f t="shared" si="48"/>
        <v>46311</v>
      </c>
      <c r="Z181" s="332"/>
      <c r="AA181" s="332"/>
      <c r="AB181" s="332"/>
      <c r="AC181" s="332"/>
      <c r="AD181" s="286" t="str">
        <f t="shared" si="56"/>
        <v>Поставка ГСМ (бензин, дизтопливо) с. Самагалтай</v>
      </c>
      <c r="AE181" s="332"/>
      <c r="AF181" s="332">
        <v>112</v>
      </c>
      <c r="AG181" s="332" t="s">
        <v>67</v>
      </c>
      <c r="AH181" s="332">
        <v>2500</v>
      </c>
      <c r="AI181" s="332">
        <v>93000000000</v>
      </c>
      <c r="AJ181" s="332" t="s">
        <v>184</v>
      </c>
      <c r="AK181" s="340">
        <f t="shared" si="54"/>
        <v>46331</v>
      </c>
      <c r="AL181" s="340">
        <v>46397</v>
      </c>
      <c r="AM181" s="340">
        <f t="shared" si="57"/>
        <v>46427</v>
      </c>
      <c r="AN181" s="336">
        <v>2027</v>
      </c>
      <c r="AO181" s="332"/>
      <c r="AP181" s="332"/>
      <c r="AQ181" s="332"/>
      <c r="AR181" s="332"/>
      <c r="AS181" s="332"/>
      <c r="AT181" s="332"/>
      <c r="AU181" s="332"/>
      <c r="AV181" s="332"/>
      <c r="AW181" s="332"/>
      <c r="AX181" s="332"/>
      <c r="AY181" s="332"/>
      <c r="AZ181" s="332"/>
      <c r="BA181" s="646">
        <v>546</v>
      </c>
    </row>
    <row r="182" spans="1:53" s="389" customFormat="1" ht="47.25" x14ac:dyDescent="0.25">
      <c r="A182" s="19" t="s">
        <v>629</v>
      </c>
      <c r="B182" s="390" t="s">
        <v>674</v>
      </c>
      <c r="C182" s="21" t="s">
        <v>57</v>
      </c>
      <c r="D182" s="22" t="s">
        <v>178</v>
      </c>
      <c r="E182" s="19" t="s">
        <v>59</v>
      </c>
      <c r="F182" s="335" t="s">
        <v>413</v>
      </c>
      <c r="G182" s="21" t="s">
        <v>400</v>
      </c>
      <c r="H182" s="17" t="s">
        <v>61</v>
      </c>
      <c r="I182" s="17" t="s">
        <v>62</v>
      </c>
      <c r="J182" s="19">
        <v>1</v>
      </c>
      <c r="K182" s="24"/>
      <c r="L182" s="20" t="s">
        <v>63</v>
      </c>
      <c r="M182" s="21"/>
      <c r="N182" s="287" t="s">
        <v>64</v>
      </c>
      <c r="O182" s="25">
        <f t="shared" si="58"/>
        <v>294.89002516460755</v>
      </c>
      <c r="P182" s="25">
        <v>359.7658307008212</v>
      </c>
      <c r="Q182" s="388"/>
      <c r="R182" s="323">
        <f t="shared" si="55"/>
        <v>359.7658307008212</v>
      </c>
      <c r="S182" s="388"/>
      <c r="T182" s="388"/>
      <c r="U182" s="287" t="s">
        <v>1070</v>
      </c>
      <c r="V182" s="20" t="s">
        <v>57</v>
      </c>
      <c r="W182" s="287" t="s">
        <v>183</v>
      </c>
      <c r="X182" s="85">
        <v>46266</v>
      </c>
      <c r="Y182" s="340">
        <f t="shared" si="48"/>
        <v>46311</v>
      </c>
      <c r="Z182" s="332"/>
      <c r="AA182" s="332"/>
      <c r="AB182" s="332"/>
      <c r="AC182" s="332"/>
      <c r="AD182" s="286" t="str">
        <f t="shared" si="56"/>
        <v>Поставка ГСМ (бензин, дизтопливо) с. Эрзин</v>
      </c>
      <c r="AE182" s="332"/>
      <c r="AF182" s="332">
        <v>112</v>
      </c>
      <c r="AG182" s="332" t="s">
        <v>67</v>
      </c>
      <c r="AH182" s="332">
        <v>2000</v>
      </c>
      <c r="AI182" s="332">
        <v>93000000000</v>
      </c>
      <c r="AJ182" s="332" t="s">
        <v>184</v>
      </c>
      <c r="AK182" s="340">
        <f t="shared" si="54"/>
        <v>46331</v>
      </c>
      <c r="AL182" s="340">
        <v>46397</v>
      </c>
      <c r="AM182" s="340">
        <f t="shared" si="57"/>
        <v>46427</v>
      </c>
      <c r="AN182" s="336">
        <v>2027</v>
      </c>
      <c r="AO182" s="332"/>
      <c r="AP182" s="332"/>
      <c r="AQ182" s="332"/>
      <c r="AR182" s="332"/>
      <c r="AS182" s="332"/>
      <c r="AT182" s="332"/>
      <c r="AU182" s="332"/>
      <c r="AV182" s="332"/>
      <c r="AW182" s="332"/>
      <c r="AX182" s="332"/>
      <c r="AY182" s="332"/>
      <c r="AZ182" s="332"/>
      <c r="BA182" s="646">
        <v>547</v>
      </c>
    </row>
    <row r="183" spans="1:53" s="389" customFormat="1" ht="47.25" x14ac:dyDescent="0.25">
      <c r="A183" s="19" t="s">
        <v>629</v>
      </c>
      <c r="B183" s="390" t="s">
        <v>675</v>
      </c>
      <c r="C183" s="21" t="s">
        <v>57</v>
      </c>
      <c r="D183" s="22" t="s">
        <v>178</v>
      </c>
      <c r="E183" s="19" t="s">
        <v>59</v>
      </c>
      <c r="F183" s="335" t="s">
        <v>413</v>
      </c>
      <c r="G183" s="21" t="s">
        <v>676</v>
      </c>
      <c r="H183" s="17" t="s">
        <v>645</v>
      </c>
      <c r="I183" s="17" t="s">
        <v>677</v>
      </c>
      <c r="J183" s="19">
        <v>2</v>
      </c>
      <c r="K183" s="24"/>
      <c r="L183" s="20" t="s">
        <v>63</v>
      </c>
      <c r="M183" s="21"/>
      <c r="N183" s="287" t="s">
        <v>64</v>
      </c>
      <c r="O183" s="25">
        <f t="shared" si="58"/>
        <v>396.15755409836066</v>
      </c>
      <c r="P183" s="25">
        <v>483.31221599999998</v>
      </c>
      <c r="Q183" s="388"/>
      <c r="R183" s="323">
        <f t="shared" si="55"/>
        <v>483.31221599999998</v>
      </c>
      <c r="S183" s="388"/>
      <c r="T183" s="388"/>
      <c r="U183" s="287" t="s">
        <v>95</v>
      </c>
      <c r="V183" s="20" t="s">
        <v>57</v>
      </c>
      <c r="W183" s="287" t="s">
        <v>183</v>
      </c>
      <c r="X183" s="85">
        <v>46266</v>
      </c>
      <c r="Y183" s="340">
        <f t="shared" si="48"/>
        <v>46311</v>
      </c>
      <c r="Z183" s="332"/>
      <c r="AA183" s="332"/>
      <c r="AB183" s="332"/>
      <c r="AC183" s="332"/>
      <c r="AD183" s="286" t="str">
        <f t="shared" si="56"/>
        <v>Поставка электроинструмента</v>
      </c>
      <c r="AE183" s="332"/>
      <c r="AF183" s="44" t="s">
        <v>222</v>
      </c>
      <c r="AG183" s="332" t="s">
        <v>106</v>
      </c>
      <c r="AH183" s="332">
        <v>753</v>
      </c>
      <c r="AI183" s="332">
        <v>93000000000</v>
      </c>
      <c r="AJ183" s="332" t="s">
        <v>184</v>
      </c>
      <c r="AK183" s="340">
        <f t="shared" si="54"/>
        <v>46331</v>
      </c>
      <c r="AL183" s="340">
        <v>46397</v>
      </c>
      <c r="AM183" s="340">
        <f t="shared" si="57"/>
        <v>46427</v>
      </c>
      <c r="AN183" s="336">
        <v>2027</v>
      </c>
      <c r="AO183" s="332"/>
      <c r="AP183" s="332"/>
      <c r="AQ183" s="332"/>
      <c r="AR183" s="332"/>
      <c r="AS183" s="332"/>
      <c r="AT183" s="332"/>
      <c r="AU183" s="332"/>
      <c r="AV183" s="332"/>
      <c r="AW183" s="332"/>
      <c r="AX183" s="332"/>
      <c r="AY183" s="332"/>
      <c r="AZ183" s="332"/>
      <c r="BA183" s="646">
        <v>548</v>
      </c>
    </row>
    <row r="184" spans="1:53" s="389" customFormat="1" ht="47.25" x14ac:dyDescent="0.25">
      <c r="A184" s="19" t="s">
        <v>629</v>
      </c>
      <c r="B184" s="390" t="s">
        <v>678</v>
      </c>
      <c r="C184" s="21" t="s">
        <v>57</v>
      </c>
      <c r="D184" s="22" t="s">
        <v>178</v>
      </c>
      <c r="E184" s="19" t="s">
        <v>59</v>
      </c>
      <c r="F184" s="335" t="s">
        <v>413</v>
      </c>
      <c r="G184" s="21" t="s">
        <v>679</v>
      </c>
      <c r="H184" s="20" t="s">
        <v>680</v>
      </c>
      <c r="I184" s="20" t="s">
        <v>681</v>
      </c>
      <c r="J184" s="19">
        <v>2</v>
      </c>
      <c r="K184" s="24"/>
      <c r="L184" s="20" t="s">
        <v>63</v>
      </c>
      <c r="M184" s="21"/>
      <c r="N184" s="287" t="s">
        <v>64</v>
      </c>
      <c r="O184" s="25">
        <f t="shared" si="58"/>
        <v>501.84491803278689</v>
      </c>
      <c r="P184" s="25">
        <v>612.25080000000003</v>
      </c>
      <c r="Q184" s="388"/>
      <c r="R184" s="323">
        <f t="shared" si="55"/>
        <v>612.25080000000003</v>
      </c>
      <c r="S184" s="388"/>
      <c r="T184" s="388"/>
      <c r="U184" s="287" t="s">
        <v>95</v>
      </c>
      <c r="V184" s="20" t="s">
        <v>57</v>
      </c>
      <c r="W184" s="287" t="s">
        <v>183</v>
      </c>
      <c r="X184" s="85">
        <v>46266</v>
      </c>
      <c r="Y184" s="340">
        <f t="shared" si="48"/>
        <v>46311</v>
      </c>
      <c r="Z184" s="332"/>
      <c r="AA184" s="332"/>
      <c r="AB184" s="332"/>
      <c r="AC184" s="332"/>
      <c r="AD184" s="286" t="str">
        <f t="shared" si="56"/>
        <v>Поставка стартерных и тяговых аккумуляторных батарей</v>
      </c>
      <c r="AE184" s="332"/>
      <c r="AF184" s="44" t="s">
        <v>222</v>
      </c>
      <c r="AG184" s="332" t="s">
        <v>106</v>
      </c>
      <c r="AH184" s="332">
        <v>54</v>
      </c>
      <c r="AI184" s="332">
        <v>93000000000</v>
      </c>
      <c r="AJ184" s="332" t="s">
        <v>184</v>
      </c>
      <c r="AK184" s="340">
        <f t="shared" si="54"/>
        <v>46331</v>
      </c>
      <c r="AL184" s="340">
        <v>46397</v>
      </c>
      <c r="AM184" s="340">
        <f t="shared" si="57"/>
        <v>46427</v>
      </c>
      <c r="AN184" s="336">
        <v>2027</v>
      </c>
      <c r="AO184" s="332"/>
      <c r="AP184" s="332"/>
      <c r="AQ184" s="332"/>
      <c r="AR184" s="332"/>
      <c r="AS184" s="332"/>
      <c r="AT184" s="332"/>
      <c r="AU184" s="332"/>
      <c r="AV184" s="332"/>
      <c r="AW184" s="332"/>
      <c r="AX184" s="332"/>
      <c r="AY184" s="332"/>
      <c r="AZ184" s="332"/>
      <c r="BA184" s="646">
        <v>549</v>
      </c>
    </row>
    <row r="185" spans="1:53" s="389" customFormat="1" ht="47.25" x14ac:dyDescent="0.25">
      <c r="A185" s="19" t="s">
        <v>629</v>
      </c>
      <c r="B185" s="390" t="s">
        <v>682</v>
      </c>
      <c r="C185" s="21" t="s">
        <v>57</v>
      </c>
      <c r="D185" s="22" t="s">
        <v>178</v>
      </c>
      <c r="E185" s="19" t="s">
        <v>59</v>
      </c>
      <c r="F185" s="335" t="s">
        <v>413</v>
      </c>
      <c r="G185" s="21" t="s">
        <v>683</v>
      </c>
      <c r="H185" s="20" t="s">
        <v>684</v>
      </c>
      <c r="I185" s="111" t="s">
        <v>685</v>
      </c>
      <c r="J185" s="19">
        <v>2</v>
      </c>
      <c r="K185" s="24"/>
      <c r="L185" s="20" t="s">
        <v>63</v>
      </c>
      <c r="M185" s="21"/>
      <c r="N185" s="287" t="s">
        <v>64</v>
      </c>
      <c r="O185" s="25">
        <f t="shared" si="58"/>
        <v>2065.5737704918033</v>
      </c>
      <c r="P185" s="25">
        <v>2520</v>
      </c>
      <c r="Q185" s="388"/>
      <c r="R185" s="323">
        <f t="shared" si="55"/>
        <v>2520</v>
      </c>
      <c r="S185" s="388"/>
      <c r="T185" s="388"/>
      <c r="U185" s="287" t="s">
        <v>95</v>
      </c>
      <c r="V185" s="20" t="s">
        <v>65</v>
      </c>
      <c r="W185" s="287" t="s">
        <v>183</v>
      </c>
      <c r="X185" s="85">
        <v>46266</v>
      </c>
      <c r="Y185" s="340">
        <f t="shared" si="48"/>
        <v>46311</v>
      </c>
      <c r="Z185" s="332"/>
      <c r="AA185" s="332"/>
      <c r="AB185" s="332"/>
      <c r="AC185" s="332"/>
      <c r="AD185" s="286" t="str">
        <f t="shared" si="56"/>
        <v>Поставка пневматических шин для грузовых автомобилей и прицепов</v>
      </c>
      <c r="AE185" s="332"/>
      <c r="AF185" s="44" t="s">
        <v>222</v>
      </c>
      <c r="AG185" s="332" t="s">
        <v>106</v>
      </c>
      <c r="AH185" s="332">
        <v>58</v>
      </c>
      <c r="AI185" s="332">
        <v>93000000000</v>
      </c>
      <c r="AJ185" s="332" t="s">
        <v>184</v>
      </c>
      <c r="AK185" s="340">
        <f t="shared" si="54"/>
        <v>46331</v>
      </c>
      <c r="AL185" s="340">
        <v>46397</v>
      </c>
      <c r="AM185" s="340">
        <f t="shared" si="57"/>
        <v>46427</v>
      </c>
      <c r="AN185" s="336">
        <v>2027</v>
      </c>
      <c r="AO185" s="332"/>
      <c r="AP185" s="332"/>
      <c r="AQ185" s="332"/>
      <c r="AR185" s="332"/>
      <c r="AS185" s="332"/>
      <c r="AT185" s="332"/>
      <c r="AU185" s="332"/>
      <c r="AV185" s="332"/>
      <c r="AW185" s="332"/>
      <c r="AX185" s="332"/>
      <c r="AY185" s="332"/>
      <c r="AZ185" s="332"/>
      <c r="BA185" s="646">
        <v>550</v>
      </c>
    </row>
    <row r="186" spans="1:53" s="389" customFormat="1" ht="47.25" x14ac:dyDescent="0.25">
      <c r="A186" s="19" t="s">
        <v>629</v>
      </c>
      <c r="B186" s="390" t="s">
        <v>686</v>
      </c>
      <c r="C186" s="21" t="s">
        <v>57</v>
      </c>
      <c r="D186" s="22" t="s">
        <v>178</v>
      </c>
      <c r="E186" s="19" t="s">
        <v>59</v>
      </c>
      <c r="F186" s="335" t="s">
        <v>413</v>
      </c>
      <c r="G186" s="21" t="s">
        <v>687</v>
      </c>
      <c r="H186" s="20" t="s">
        <v>684</v>
      </c>
      <c r="I186" s="111" t="s">
        <v>685</v>
      </c>
      <c r="J186" s="19">
        <v>2</v>
      </c>
      <c r="K186" s="24"/>
      <c r="L186" s="20" t="s">
        <v>63</v>
      </c>
      <c r="M186" s="21"/>
      <c r="N186" s="287" t="s">
        <v>64</v>
      </c>
      <c r="O186" s="25">
        <f t="shared" si="58"/>
        <v>550.61409836065582</v>
      </c>
      <c r="P186" s="25">
        <v>671.74920000000009</v>
      </c>
      <c r="Q186" s="388"/>
      <c r="R186" s="323">
        <f t="shared" si="55"/>
        <v>671.74920000000009</v>
      </c>
      <c r="S186" s="388"/>
      <c r="T186" s="388"/>
      <c r="U186" s="287" t="s">
        <v>95</v>
      </c>
      <c r="V186" s="20" t="s">
        <v>57</v>
      </c>
      <c r="W186" s="287" t="s">
        <v>183</v>
      </c>
      <c r="X186" s="85">
        <v>46266</v>
      </c>
      <c r="Y186" s="340">
        <f t="shared" si="48"/>
        <v>46311</v>
      </c>
      <c r="Z186" s="332"/>
      <c r="AA186" s="332"/>
      <c r="AB186" s="332"/>
      <c r="AC186" s="332"/>
      <c r="AD186" s="286" t="str">
        <f t="shared" si="56"/>
        <v>Поставка пневматических шин для тракторов, сельскохозяйственных машин и индустриальной техники</v>
      </c>
      <c r="AE186" s="332"/>
      <c r="AF186" s="44" t="s">
        <v>222</v>
      </c>
      <c r="AG186" s="332" t="s">
        <v>106</v>
      </c>
      <c r="AH186" s="332">
        <v>112</v>
      </c>
      <c r="AI186" s="332">
        <v>93000000000</v>
      </c>
      <c r="AJ186" s="332" t="s">
        <v>184</v>
      </c>
      <c r="AK186" s="340">
        <f t="shared" si="54"/>
        <v>46331</v>
      </c>
      <c r="AL186" s="340">
        <v>46397</v>
      </c>
      <c r="AM186" s="340">
        <f t="shared" si="57"/>
        <v>46427</v>
      </c>
      <c r="AN186" s="336">
        <v>2027</v>
      </c>
      <c r="AO186" s="332"/>
      <c r="AP186" s="332"/>
      <c r="AQ186" s="332"/>
      <c r="AR186" s="332"/>
      <c r="AS186" s="332"/>
      <c r="AT186" s="332"/>
      <c r="AU186" s="332"/>
      <c r="AV186" s="332"/>
      <c r="AW186" s="332"/>
      <c r="AX186" s="332"/>
      <c r="AY186" s="332"/>
      <c r="AZ186" s="332"/>
      <c r="BA186" s="646">
        <v>551</v>
      </c>
    </row>
    <row r="187" spans="1:53" s="389" customFormat="1" ht="47.25" x14ac:dyDescent="0.25">
      <c r="A187" s="19" t="s">
        <v>629</v>
      </c>
      <c r="B187" s="390" t="s">
        <v>688</v>
      </c>
      <c r="C187" s="21" t="s">
        <v>57</v>
      </c>
      <c r="D187" s="22" t="s">
        <v>178</v>
      </c>
      <c r="E187" s="19" t="s">
        <v>59</v>
      </c>
      <c r="F187" s="335" t="s">
        <v>413</v>
      </c>
      <c r="G187" s="21" t="s">
        <v>689</v>
      </c>
      <c r="H187" s="20" t="s">
        <v>684</v>
      </c>
      <c r="I187" s="111" t="s">
        <v>685</v>
      </c>
      <c r="J187" s="19">
        <v>2</v>
      </c>
      <c r="K187" s="24"/>
      <c r="L187" s="20" t="s">
        <v>63</v>
      </c>
      <c r="M187" s="21"/>
      <c r="N187" s="287" t="s">
        <v>64</v>
      </c>
      <c r="O187" s="25">
        <f t="shared" si="58"/>
        <v>1081.967213114754</v>
      </c>
      <c r="P187" s="25">
        <v>1320</v>
      </c>
      <c r="Q187" s="388"/>
      <c r="R187" s="323">
        <f t="shared" si="55"/>
        <v>1320</v>
      </c>
      <c r="S187" s="388"/>
      <c r="T187" s="388"/>
      <c r="U187" s="287" t="s">
        <v>95</v>
      </c>
      <c r="V187" s="20" t="s">
        <v>65</v>
      </c>
      <c r="W187" s="287" t="s">
        <v>183</v>
      </c>
      <c r="X187" s="85">
        <v>46266</v>
      </c>
      <c r="Y187" s="340">
        <f t="shared" si="48"/>
        <v>46311</v>
      </c>
      <c r="Z187" s="332"/>
      <c r="AA187" s="332"/>
      <c r="AB187" s="332"/>
      <c r="AC187" s="332"/>
      <c r="AD187" s="286" t="str">
        <f t="shared" si="56"/>
        <v>Поставка пневматических шин для легковых и легких грузовых автомобилей</v>
      </c>
      <c r="AE187" s="332"/>
      <c r="AF187" s="44" t="s">
        <v>222</v>
      </c>
      <c r="AG187" s="332" t="s">
        <v>106</v>
      </c>
      <c r="AH187" s="332">
        <v>110</v>
      </c>
      <c r="AI187" s="332">
        <v>93000000000</v>
      </c>
      <c r="AJ187" s="332" t="s">
        <v>184</v>
      </c>
      <c r="AK187" s="340">
        <f t="shared" si="54"/>
        <v>46331</v>
      </c>
      <c r="AL187" s="340">
        <v>46397</v>
      </c>
      <c r="AM187" s="340">
        <f t="shared" si="57"/>
        <v>46427</v>
      </c>
      <c r="AN187" s="336">
        <v>2027</v>
      </c>
      <c r="AO187" s="332"/>
      <c r="AP187" s="332"/>
      <c r="AQ187" s="332"/>
      <c r="AR187" s="332"/>
      <c r="AS187" s="332"/>
      <c r="AT187" s="332"/>
      <c r="AU187" s="332"/>
      <c r="AV187" s="332"/>
      <c r="AW187" s="332"/>
      <c r="AX187" s="332"/>
      <c r="AY187" s="332"/>
      <c r="AZ187" s="332"/>
      <c r="BA187" s="646">
        <v>552</v>
      </c>
    </row>
    <row r="188" spans="1:53" s="389" customFormat="1" ht="47.25" x14ac:dyDescent="0.25">
      <c r="A188" s="19" t="s">
        <v>629</v>
      </c>
      <c r="B188" s="390" t="s">
        <v>690</v>
      </c>
      <c r="C188" s="21" t="s">
        <v>57</v>
      </c>
      <c r="D188" s="22" t="s">
        <v>178</v>
      </c>
      <c r="E188" s="19" t="s">
        <v>59</v>
      </c>
      <c r="F188" s="335" t="s">
        <v>413</v>
      </c>
      <c r="G188" s="21" t="s">
        <v>691</v>
      </c>
      <c r="H188" s="20" t="s">
        <v>293</v>
      </c>
      <c r="I188" s="93" t="s">
        <v>692</v>
      </c>
      <c r="J188" s="19">
        <v>2</v>
      </c>
      <c r="K188" s="24"/>
      <c r="L188" s="20" t="s">
        <v>63</v>
      </c>
      <c r="M188" s="21"/>
      <c r="N188" s="287" t="s">
        <v>64</v>
      </c>
      <c r="O188" s="25">
        <f t="shared" si="58"/>
        <v>394.56684959881972</v>
      </c>
      <c r="P188" s="25">
        <v>481.37155651056003</v>
      </c>
      <c r="Q188" s="388"/>
      <c r="R188" s="323">
        <f t="shared" si="55"/>
        <v>481.37155651056003</v>
      </c>
      <c r="S188" s="388"/>
      <c r="T188" s="388"/>
      <c r="U188" s="287" t="s">
        <v>95</v>
      </c>
      <c r="V188" s="20" t="s">
        <v>57</v>
      </c>
      <c r="W188" s="287" t="s">
        <v>183</v>
      </c>
      <c r="X188" s="85">
        <v>46266</v>
      </c>
      <c r="Y188" s="340">
        <f t="shared" si="48"/>
        <v>46311</v>
      </c>
      <c r="Z188" s="332"/>
      <c r="AA188" s="332"/>
      <c r="AB188" s="332"/>
      <c r="AC188" s="332"/>
      <c r="AD188" s="286" t="str">
        <f t="shared" si="56"/>
        <v>Поставка бензиновых, дизельных генераторов</v>
      </c>
      <c r="AE188" s="332"/>
      <c r="AF188" s="44" t="s">
        <v>222</v>
      </c>
      <c r="AG188" s="332" t="s">
        <v>106</v>
      </c>
      <c r="AH188" s="332">
        <v>4</v>
      </c>
      <c r="AI188" s="332">
        <v>93000000000</v>
      </c>
      <c r="AJ188" s="332" t="s">
        <v>184</v>
      </c>
      <c r="AK188" s="340">
        <f t="shared" si="54"/>
        <v>46331</v>
      </c>
      <c r="AL188" s="340">
        <v>46397</v>
      </c>
      <c r="AM188" s="340">
        <f t="shared" si="57"/>
        <v>46427</v>
      </c>
      <c r="AN188" s="336">
        <v>2027</v>
      </c>
      <c r="AO188" s="332"/>
      <c r="AP188" s="332"/>
      <c r="AQ188" s="332"/>
      <c r="AR188" s="332"/>
      <c r="AS188" s="332"/>
      <c r="AT188" s="332"/>
      <c r="AU188" s="332"/>
      <c r="AV188" s="332"/>
      <c r="AW188" s="332"/>
      <c r="AX188" s="332"/>
      <c r="AY188" s="332"/>
      <c r="AZ188" s="332"/>
      <c r="BA188" s="646">
        <v>553</v>
      </c>
    </row>
    <row r="189" spans="1:53" s="389" customFormat="1" ht="47.25" x14ac:dyDescent="0.25">
      <c r="A189" s="19" t="s">
        <v>629</v>
      </c>
      <c r="B189" s="390" t="s">
        <v>693</v>
      </c>
      <c r="C189" s="21" t="s">
        <v>57</v>
      </c>
      <c r="D189" s="22" t="s">
        <v>178</v>
      </c>
      <c r="E189" s="19" t="s">
        <v>59</v>
      </c>
      <c r="F189" s="335" t="s">
        <v>413</v>
      </c>
      <c r="G189" s="21" t="s">
        <v>694</v>
      </c>
      <c r="H189" s="20" t="s">
        <v>645</v>
      </c>
      <c r="I189" s="111" t="s">
        <v>695</v>
      </c>
      <c r="J189" s="19">
        <v>2</v>
      </c>
      <c r="K189" s="24"/>
      <c r="L189" s="20" t="s">
        <v>63</v>
      </c>
      <c r="M189" s="21"/>
      <c r="N189" s="287" t="s">
        <v>64</v>
      </c>
      <c r="O189" s="25">
        <f t="shared" si="58"/>
        <v>105.33377814714099</v>
      </c>
      <c r="P189" s="25">
        <v>128.507209339512</v>
      </c>
      <c r="Q189" s="388"/>
      <c r="R189" s="323">
        <f t="shared" si="55"/>
        <v>128.507209339512</v>
      </c>
      <c r="S189" s="388"/>
      <c r="T189" s="388"/>
      <c r="U189" s="287" t="s">
        <v>95</v>
      </c>
      <c r="V189" s="20" t="s">
        <v>57</v>
      </c>
      <c r="W189" s="287" t="s">
        <v>183</v>
      </c>
      <c r="X189" s="85">
        <v>46266</v>
      </c>
      <c r="Y189" s="340">
        <f t="shared" ref="Y189:Y217" si="59">X189+45</f>
        <v>46311</v>
      </c>
      <c r="Z189" s="332"/>
      <c r="AA189" s="332"/>
      <c r="AB189" s="332"/>
      <c r="AC189" s="332"/>
      <c r="AD189" s="286" t="str">
        <f t="shared" si="56"/>
        <v>Поставка компрессорного оборудования и пневмоинструмента</v>
      </c>
      <c r="AE189" s="332"/>
      <c r="AF189" s="44" t="s">
        <v>222</v>
      </c>
      <c r="AG189" s="332" t="s">
        <v>106</v>
      </c>
      <c r="AH189" s="332">
        <v>11</v>
      </c>
      <c r="AI189" s="332">
        <v>93000000000</v>
      </c>
      <c r="AJ189" s="332" t="s">
        <v>184</v>
      </c>
      <c r="AK189" s="340">
        <f t="shared" si="54"/>
        <v>46331</v>
      </c>
      <c r="AL189" s="340">
        <v>46397</v>
      </c>
      <c r="AM189" s="340">
        <f t="shared" si="57"/>
        <v>46427</v>
      </c>
      <c r="AN189" s="336">
        <v>2027</v>
      </c>
      <c r="AO189" s="332"/>
      <c r="AP189" s="332"/>
      <c r="AQ189" s="332"/>
      <c r="AR189" s="332"/>
      <c r="AS189" s="332"/>
      <c r="AT189" s="332"/>
      <c r="AU189" s="332"/>
      <c r="AV189" s="332"/>
      <c r="AW189" s="332"/>
      <c r="AX189" s="332"/>
      <c r="AY189" s="332"/>
      <c r="AZ189" s="332"/>
      <c r="BA189" s="646">
        <v>554</v>
      </c>
    </row>
    <row r="190" spans="1:53" s="389" customFormat="1" ht="47.25" x14ac:dyDescent="0.25">
      <c r="A190" s="19" t="s">
        <v>629</v>
      </c>
      <c r="B190" s="390" t="s">
        <v>696</v>
      </c>
      <c r="C190" s="21" t="s">
        <v>57</v>
      </c>
      <c r="D190" s="22" t="s">
        <v>178</v>
      </c>
      <c r="E190" s="19" t="s">
        <v>59</v>
      </c>
      <c r="F190" s="335" t="s">
        <v>413</v>
      </c>
      <c r="G190" s="21" t="s">
        <v>697</v>
      </c>
      <c r="H190" s="20" t="s">
        <v>698</v>
      </c>
      <c r="I190" s="111" t="s">
        <v>699</v>
      </c>
      <c r="J190" s="19">
        <v>2</v>
      </c>
      <c r="K190" s="24"/>
      <c r="L190" s="20" t="s">
        <v>63</v>
      </c>
      <c r="M190" s="21"/>
      <c r="N190" s="287" t="s">
        <v>64</v>
      </c>
      <c r="O190" s="25">
        <f t="shared" si="58"/>
        <v>415.60061904251802</v>
      </c>
      <c r="P190" s="25">
        <v>507.03275523187199</v>
      </c>
      <c r="Q190" s="388"/>
      <c r="R190" s="323">
        <f t="shared" si="55"/>
        <v>507.03275523187199</v>
      </c>
      <c r="S190" s="388"/>
      <c r="T190" s="388"/>
      <c r="U190" s="287" t="s">
        <v>95</v>
      </c>
      <c r="V190" s="20" t="s">
        <v>57</v>
      </c>
      <c r="W190" s="287" t="s">
        <v>183</v>
      </c>
      <c r="X190" s="85">
        <v>46266</v>
      </c>
      <c r="Y190" s="340">
        <f t="shared" si="59"/>
        <v>46311</v>
      </c>
      <c r="Z190" s="332"/>
      <c r="AA190" s="332"/>
      <c r="AB190" s="332"/>
      <c r="AC190" s="332"/>
      <c r="AD190" s="286" t="str">
        <f t="shared" si="56"/>
        <v>Поставка стропов и грузозахватных приспособлений</v>
      </c>
      <c r="AE190" s="332"/>
      <c r="AF190" s="44" t="s">
        <v>222</v>
      </c>
      <c r="AG190" s="332" t="s">
        <v>106</v>
      </c>
      <c r="AH190" s="332">
        <v>12</v>
      </c>
      <c r="AI190" s="332">
        <v>93000000000</v>
      </c>
      <c r="AJ190" s="332" t="s">
        <v>184</v>
      </c>
      <c r="AK190" s="340">
        <f t="shared" si="54"/>
        <v>46331</v>
      </c>
      <c r="AL190" s="340">
        <v>46397</v>
      </c>
      <c r="AM190" s="340">
        <f t="shared" si="57"/>
        <v>46427</v>
      </c>
      <c r="AN190" s="336">
        <v>2027</v>
      </c>
      <c r="AO190" s="332"/>
      <c r="AP190" s="332"/>
      <c r="AQ190" s="332"/>
      <c r="AR190" s="332"/>
      <c r="AS190" s="332"/>
      <c r="AT190" s="332"/>
      <c r="AU190" s="332"/>
      <c r="AV190" s="332"/>
      <c r="AW190" s="332"/>
      <c r="AX190" s="332"/>
      <c r="AY190" s="332"/>
      <c r="AZ190" s="332"/>
      <c r="BA190" s="646">
        <v>555</v>
      </c>
    </row>
    <row r="191" spans="1:53" s="132" customFormat="1" ht="54" customHeight="1" x14ac:dyDescent="0.25">
      <c r="A191" s="967" t="s">
        <v>629</v>
      </c>
      <c r="B191" s="980" t="s">
        <v>700</v>
      </c>
      <c r="C191" s="968" t="s">
        <v>57</v>
      </c>
      <c r="D191" s="967" t="s">
        <v>577</v>
      </c>
      <c r="E191" s="967" t="s">
        <v>59</v>
      </c>
      <c r="F191" s="988" t="s">
        <v>413</v>
      </c>
      <c r="G191" s="968" t="s">
        <v>701</v>
      </c>
      <c r="H191" s="989" t="s">
        <v>702</v>
      </c>
      <c r="I191" s="989" t="s">
        <v>703</v>
      </c>
      <c r="J191" s="967">
        <v>2</v>
      </c>
      <c r="K191" s="968"/>
      <c r="L191" s="967" t="s">
        <v>63</v>
      </c>
      <c r="M191" s="967"/>
      <c r="N191" s="983" t="s">
        <v>64</v>
      </c>
      <c r="O191" s="971">
        <v>801.22500000000002</v>
      </c>
      <c r="P191" s="971">
        <f>O191*1.22</f>
        <v>977.49450000000002</v>
      </c>
      <c r="Q191" s="971">
        <f t="shared" ref="Q191" si="60">P191</f>
        <v>977.49450000000002</v>
      </c>
      <c r="R191" s="971"/>
      <c r="S191" s="971"/>
      <c r="T191" s="971"/>
      <c r="U191" s="967" t="s">
        <v>95</v>
      </c>
      <c r="V191" s="967" t="s">
        <v>57</v>
      </c>
      <c r="W191" s="983" t="s">
        <v>183</v>
      </c>
      <c r="X191" s="974">
        <v>46108</v>
      </c>
      <c r="Y191" s="990">
        <f t="shared" si="59"/>
        <v>46153</v>
      </c>
      <c r="Z191" s="968"/>
      <c r="AA191" s="968"/>
      <c r="AB191" s="968"/>
      <c r="AC191" s="968"/>
      <c r="AD191" s="984" t="str">
        <f t="shared" si="56"/>
        <v>Поставка бумаги для оргтехники</v>
      </c>
      <c r="AE191" s="968"/>
      <c r="AF191" s="967">
        <v>728</v>
      </c>
      <c r="AG191" s="968" t="s">
        <v>704</v>
      </c>
      <c r="AH191" s="968">
        <v>2500</v>
      </c>
      <c r="AI191" s="967">
        <v>93000000000</v>
      </c>
      <c r="AJ191" s="967" t="s">
        <v>68</v>
      </c>
      <c r="AK191" s="990">
        <f t="shared" si="54"/>
        <v>46173</v>
      </c>
      <c r="AL191" s="990">
        <f t="shared" ref="AL191" si="61">AK191</f>
        <v>46173</v>
      </c>
      <c r="AM191" s="990">
        <f>AL191+365</f>
        <v>46538</v>
      </c>
      <c r="AN191" s="968">
        <v>2026</v>
      </c>
      <c r="AO191" s="968"/>
      <c r="AP191" s="968"/>
      <c r="AQ191" s="968"/>
      <c r="AR191" s="968"/>
      <c r="AS191" s="968"/>
      <c r="AT191" s="968"/>
      <c r="AU191" s="968"/>
      <c r="AV191" s="968"/>
      <c r="AW191" s="968"/>
      <c r="AX191" s="968"/>
      <c r="AY191" s="968"/>
      <c r="AZ191" s="968" t="s">
        <v>1254</v>
      </c>
      <c r="BA191" s="649">
        <v>556</v>
      </c>
    </row>
    <row r="192" spans="1:53" s="70" customFormat="1" ht="53.25" customHeight="1" x14ac:dyDescent="0.25">
      <c r="A192" s="20" t="s">
        <v>629</v>
      </c>
      <c r="B192" s="390" t="s">
        <v>705</v>
      </c>
      <c r="C192" s="19" t="s">
        <v>57</v>
      </c>
      <c r="D192" s="20" t="s">
        <v>577</v>
      </c>
      <c r="E192" s="20" t="s">
        <v>59</v>
      </c>
      <c r="F192" s="335" t="s">
        <v>413</v>
      </c>
      <c r="G192" s="24" t="s">
        <v>706</v>
      </c>
      <c r="H192" s="20" t="s">
        <v>707</v>
      </c>
      <c r="I192" s="20" t="s">
        <v>708</v>
      </c>
      <c r="J192" s="20">
        <v>2</v>
      </c>
      <c r="K192" s="20"/>
      <c r="L192" s="20" t="s">
        <v>63</v>
      </c>
      <c r="M192" s="20"/>
      <c r="N192" s="287" t="s">
        <v>64</v>
      </c>
      <c r="O192" s="25">
        <f t="shared" si="58"/>
        <v>1129.5737704918035</v>
      </c>
      <c r="P192" s="48">
        <v>1378.0800000000002</v>
      </c>
      <c r="Q192" s="25">
        <f t="shared" ref="Q192:Q198" si="62">P192</f>
        <v>1378.0800000000002</v>
      </c>
      <c r="R192" s="48"/>
      <c r="S192" s="48"/>
      <c r="T192" s="48"/>
      <c r="U192" s="20" t="s">
        <v>95</v>
      </c>
      <c r="V192" s="20" t="s">
        <v>65</v>
      </c>
      <c r="W192" s="287" t="s">
        <v>183</v>
      </c>
      <c r="X192" s="111">
        <v>46300</v>
      </c>
      <c r="Y192" s="111">
        <f t="shared" si="59"/>
        <v>46345</v>
      </c>
      <c r="Z192" s="20"/>
      <c r="AA192" s="20"/>
      <c r="AB192" s="20"/>
      <c r="AC192" s="20"/>
      <c r="AD192" s="286" t="str">
        <f t="shared" si="56"/>
        <v>Поставка канцелярских товаров</v>
      </c>
      <c r="AE192" s="20"/>
      <c r="AF192" s="20">
        <v>876</v>
      </c>
      <c r="AG192" s="287" t="s">
        <v>145</v>
      </c>
      <c r="AH192" s="20">
        <v>29339</v>
      </c>
      <c r="AI192" s="20" t="s">
        <v>546</v>
      </c>
      <c r="AJ192" s="20" t="s">
        <v>68</v>
      </c>
      <c r="AK192" s="111">
        <f t="shared" si="54"/>
        <v>46365</v>
      </c>
      <c r="AL192" s="27">
        <f t="shared" ref="AL192:AL228" si="63">AK192</f>
        <v>46365</v>
      </c>
      <c r="AM192" s="111">
        <f t="shared" si="57"/>
        <v>46395</v>
      </c>
      <c r="AN192" s="19">
        <v>2027</v>
      </c>
      <c r="AO192" s="20"/>
      <c r="AP192" s="20"/>
      <c r="AQ192" s="20"/>
      <c r="AR192" s="20"/>
      <c r="AS192" s="111"/>
      <c r="AT192" s="116"/>
      <c r="AU192" s="117"/>
      <c r="AV192" s="20"/>
      <c r="AW192" s="20"/>
      <c r="AX192" s="20"/>
      <c r="AY192" s="20"/>
      <c r="AZ192" s="20"/>
      <c r="BA192" s="648">
        <v>557</v>
      </c>
    </row>
    <row r="193" spans="1:148" s="70" customFormat="1" ht="47.25" x14ac:dyDescent="0.25">
      <c r="A193" s="20" t="s">
        <v>629</v>
      </c>
      <c r="B193" s="390" t="s">
        <v>709</v>
      </c>
      <c r="C193" s="19" t="s">
        <v>57</v>
      </c>
      <c r="D193" s="20" t="s">
        <v>577</v>
      </c>
      <c r="E193" s="20" t="s">
        <v>59</v>
      </c>
      <c r="F193" s="335" t="s">
        <v>413</v>
      </c>
      <c r="G193" s="24" t="s">
        <v>660</v>
      </c>
      <c r="H193" s="20" t="s">
        <v>710</v>
      </c>
      <c r="I193" s="20" t="s">
        <v>711</v>
      </c>
      <c r="J193" s="20">
        <v>2</v>
      </c>
      <c r="K193" s="20"/>
      <c r="L193" s="20" t="s">
        <v>63</v>
      </c>
      <c r="M193" s="20"/>
      <c r="N193" s="287" t="s">
        <v>64</v>
      </c>
      <c r="O193" s="25">
        <f t="shared" si="58"/>
        <v>348</v>
      </c>
      <c r="P193" s="48">
        <v>424.56</v>
      </c>
      <c r="Q193" s="25">
        <f t="shared" si="62"/>
        <v>424.56</v>
      </c>
      <c r="R193" s="48"/>
      <c r="S193" s="48"/>
      <c r="T193" s="48"/>
      <c r="U193" s="20" t="s">
        <v>95</v>
      </c>
      <c r="V193" s="20" t="s">
        <v>57</v>
      </c>
      <c r="W193" s="287" t="s">
        <v>183</v>
      </c>
      <c r="X193" s="111">
        <v>46314</v>
      </c>
      <c r="Y193" s="111">
        <f t="shared" si="59"/>
        <v>46359</v>
      </c>
      <c r="Z193" s="20"/>
      <c r="AA193" s="20"/>
      <c r="AB193" s="20"/>
      <c r="AC193" s="20"/>
      <c r="AD193" s="286" t="str">
        <f t="shared" si="56"/>
        <v>Поставка товаров и инвентаря хозяйственного</v>
      </c>
      <c r="AE193" s="20"/>
      <c r="AF193" s="20">
        <v>876</v>
      </c>
      <c r="AG193" s="287" t="s">
        <v>145</v>
      </c>
      <c r="AH193" s="20">
        <v>36817</v>
      </c>
      <c r="AI193" s="20" t="s">
        <v>546</v>
      </c>
      <c r="AJ193" s="20" t="s">
        <v>68</v>
      </c>
      <c r="AK193" s="111">
        <f t="shared" si="54"/>
        <v>46379</v>
      </c>
      <c r="AL193" s="27">
        <f t="shared" si="63"/>
        <v>46379</v>
      </c>
      <c r="AM193" s="111">
        <f t="shared" si="57"/>
        <v>46409</v>
      </c>
      <c r="AN193" s="19">
        <v>2027</v>
      </c>
      <c r="AO193" s="20"/>
      <c r="AP193" s="20"/>
      <c r="AQ193" s="20"/>
      <c r="AR193" s="20"/>
      <c r="AS193" s="111"/>
      <c r="AT193" s="116"/>
      <c r="AU193" s="117"/>
      <c r="AV193" s="20"/>
      <c r="AW193" s="20"/>
      <c r="AX193" s="20"/>
      <c r="AY193" s="20"/>
      <c r="AZ193" s="20"/>
      <c r="BA193" s="648">
        <v>558</v>
      </c>
    </row>
    <row r="194" spans="1:148" s="391" customFormat="1" ht="47.25" x14ac:dyDescent="0.25">
      <c r="A194" s="20" t="s">
        <v>629</v>
      </c>
      <c r="B194" s="390" t="s">
        <v>712</v>
      </c>
      <c r="C194" s="19" t="s">
        <v>57</v>
      </c>
      <c r="D194" s="20" t="s">
        <v>577</v>
      </c>
      <c r="E194" s="20" t="s">
        <v>59</v>
      </c>
      <c r="F194" s="335" t="s">
        <v>413</v>
      </c>
      <c r="G194" s="24" t="s">
        <v>713</v>
      </c>
      <c r="H194" s="20" t="s">
        <v>714</v>
      </c>
      <c r="I194" s="20" t="s">
        <v>715</v>
      </c>
      <c r="J194" s="20">
        <v>2</v>
      </c>
      <c r="K194" s="20"/>
      <c r="L194" s="20" t="s">
        <v>63</v>
      </c>
      <c r="M194" s="20"/>
      <c r="N194" s="287" t="s">
        <v>64</v>
      </c>
      <c r="O194" s="25">
        <f t="shared" si="58"/>
        <v>147.54098360655738</v>
      </c>
      <c r="P194" s="48">
        <v>180</v>
      </c>
      <c r="Q194" s="25">
        <f t="shared" si="62"/>
        <v>180</v>
      </c>
      <c r="R194" s="48"/>
      <c r="S194" s="48"/>
      <c r="T194" s="48"/>
      <c r="U194" s="20" t="s">
        <v>95</v>
      </c>
      <c r="V194" s="20" t="s">
        <v>57</v>
      </c>
      <c r="W194" s="287" t="s">
        <v>183</v>
      </c>
      <c r="X194" s="111">
        <v>46314</v>
      </c>
      <c r="Y194" s="111">
        <f t="shared" si="59"/>
        <v>46359</v>
      </c>
      <c r="Z194" s="20"/>
      <c r="AA194" s="20"/>
      <c r="AB194" s="20"/>
      <c r="AC194" s="20"/>
      <c r="AD194" s="286" t="str">
        <f t="shared" si="56"/>
        <v>Поставка средств моющих</v>
      </c>
      <c r="AE194" s="20"/>
      <c r="AF194" s="20">
        <v>876</v>
      </c>
      <c r="AG194" s="287" t="s">
        <v>145</v>
      </c>
      <c r="AH194" s="20">
        <v>2273</v>
      </c>
      <c r="AI194" s="20" t="s">
        <v>546</v>
      </c>
      <c r="AJ194" s="20" t="s">
        <v>68</v>
      </c>
      <c r="AK194" s="111">
        <f t="shared" si="54"/>
        <v>46379</v>
      </c>
      <c r="AL194" s="27">
        <f t="shared" si="63"/>
        <v>46379</v>
      </c>
      <c r="AM194" s="111">
        <f t="shared" si="57"/>
        <v>46409</v>
      </c>
      <c r="AN194" s="19">
        <v>2027</v>
      </c>
      <c r="AO194" s="109"/>
      <c r="AP194" s="109"/>
      <c r="AQ194" s="109"/>
      <c r="AR194" s="109"/>
      <c r="AS194" s="433"/>
      <c r="AT194" s="434"/>
      <c r="AU194" s="435"/>
      <c r="AV194" s="109"/>
      <c r="AW194" s="109"/>
      <c r="AX194" s="109"/>
      <c r="AY194" s="109"/>
      <c r="AZ194" s="109"/>
      <c r="BA194" s="650">
        <v>559</v>
      </c>
    </row>
    <row r="195" spans="1:148" s="70" customFormat="1" ht="53.25" customHeight="1" x14ac:dyDescent="0.25">
      <c r="A195" s="20" t="s">
        <v>629</v>
      </c>
      <c r="B195" s="390" t="s">
        <v>716</v>
      </c>
      <c r="C195" s="19" t="s">
        <v>57</v>
      </c>
      <c r="D195" s="20" t="s">
        <v>577</v>
      </c>
      <c r="E195" s="20" t="s">
        <v>59</v>
      </c>
      <c r="F195" s="335" t="s">
        <v>413</v>
      </c>
      <c r="G195" s="24" t="s">
        <v>717</v>
      </c>
      <c r="H195" s="436" t="s">
        <v>718</v>
      </c>
      <c r="I195" s="111" t="s">
        <v>719</v>
      </c>
      <c r="J195" s="20">
        <v>2</v>
      </c>
      <c r="K195" s="20"/>
      <c r="L195" s="20" t="s">
        <v>63</v>
      </c>
      <c r="M195" s="20"/>
      <c r="N195" s="287" t="s">
        <v>64</v>
      </c>
      <c r="O195" s="25">
        <f t="shared" si="58"/>
        <v>1207.4754098360654</v>
      </c>
      <c r="P195" s="48">
        <v>1473.12</v>
      </c>
      <c r="Q195" s="25">
        <f t="shared" si="62"/>
        <v>1473.12</v>
      </c>
      <c r="R195" s="48"/>
      <c r="S195" s="48"/>
      <c r="T195" s="48"/>
      <c r="U195" s="20" t="s">
        <v>95</v>
      </c>
      <c r="V195" s="20" t="s">
        <v>65</v>
      </c>
      <c r="W195" s="287" t="s">
        <v>183</v>
      </c>
      <c r="X195" s="111">
        <v>46321</v>
      </c>
      <c r="Y195" s="111">
        <f t="shared" si="59"/>
        <v>46366</v>
      </c>
      <c r="Z195" s="20"/>
      <c r="AA195" s="20"/>
      <c r="AB195" s="20"/>
      <c r="AC195" s="20"/>
      <c r="AD195" s="286" t="str">
        <f t="shared" si="56"/>
        <v>Поставка мебели</v>
      </c>
      <c r="AE195" s="20"/>
      <c r="AF195" s="20">
        <v>796</v>
      </c>
      <c r="AG195" s="332" t="s">
        <v>106</v>
      </c>
      <c r="AH195" s="20">
        <v>270</v>
      </c>
      <c r="AI195" s="20">
        <v>93000000000</v>
      </c>
      <c r="AJ195" s="20" t="s">
        <v>68</v>
      </c>
      <c r="AK195" s="111">
        <f t="shared" si="54"/>
        <v>46386</v>
      </c>
      <c r="AL195" s="27">
        <f t="shared" si="63"/>
        <v>46386</v>
      </c>
      <c r="AM195" s="111">
        <f t="shared" si="57"/>
        <v>46416</v>
      </c>
      <c r="AN195" s="19">
        <v>2027</v>
      </c>
      <c r="AO195" s="20"/>
      <c r="AP195" s="20"/>
      <c r="AQ195" s="20"/>
      <c r="AR195" s="20"/>
      <c r="AS195" s="111"/>
      <c r="AT195" s="116"/>
      <c r="AU195" s="117"/>
      <c r="AV195" s="20"/>
      <c r="AW195" s="20"/>
      <c r="AX195" s="20"/>
      <c r="AY195" s="20"/>
      <c r="AZ195" s="20"/>
      <c r="BA195" s="648">
        <v>560</v>
      </c>
    </row>
    <row r="196" spans="1:148" s="438" customFormat="1" ht="47.25" x14ac:dyDescent="0.25">
      <c r="A196" s="20" t="s">
        <v>629</v>
      </c>
      <c r="B196" s="390" t="s">
        <v>720</v>
      </c>
      <c r="C196" s="19" t="s">
        <v>57</v>
      </c>
      <c r="D196" s="20" t="s">
        <v>577</v>
      </c>
      <c r="E196" s="20" t="s">
        <v>59</v>
      </c>
      <c r="F196" s="335" t="s">
        <v>413</v>
      </c>
      <c r="G196" s="24" t="s">
        <v>721</v>
      </c>
      <c r="H196" s="20" t="s">
        <v>722</v>
      </c>
      <c r="I196" s="20" t="s">
        <v>723</v>
      </c>
      <c r="J196" s="20">
        <v>2</v>
      </c>
      <c r="K196" s="20"/>
      <c r="L196" s="20" t="s">
        <v>63</v>
      </c>
      <c r="M196" s="20"/>
      <c r="N196" s="287" t="s">
        <v>64</v>
      </c>
      <c r="O196" s="25">
        <f t="shared" si="58"/>
        <v>126.98360655737704</v>
      </c>
      <c r="P196" s="48">
        <v>154.91999999999999</v>
      </c>
      <c r="Q196" s="25">
        <f t="shared" si="62"/>
        <v>154.91999999999999</v>
      </c>
      <c r="R196" s="48"/>
      <c r="S196" s="48"/>
      <c r="T196" s="48"/>
      <c r="U196" s="20" t="s">
        <v>95</v>
      </c>
      <c r="V196" s="20" t="s">
        <v>57</v>
      </c>
      <c r="W196" s="287" t="s">
        <v>183</v>
      </c>
      <c r="X196" s="111">
        <v>46335</v>
      </c>
      <c r="Y196" s="111">
        <f t="shared" si="59"/>
        <v>46380</v>
      </c>
      <c r="Z196" s="20"/>
      <c r="AA196" s="20"/>
      <c r="AB196" s="20"/>
      <c r="AC196" s="20"/>
      <c r="AD196" s="286" t="str">
        <f t="shared" si="56"/>
        <v xml:space="preserve"> Поставка конвертов</v>
      </c>
      <c r="AE196" s="20"/>
      <c r="AF196" s="20">
        <v>796</v>
      </c>
      <c r="AG196" s="332" t="s">
        <v>106</v>
      </c>
      <c r="AH196" s="20">
        <v>58095</v>
      </c>
      <c r="AI196" s="20" t="s">
        <v>546</v>
      </c>
      <c r="AJ196" s="20" t="s">
        <v>68</v>
      </c>
      <c r="AK196" s="111">
        <f t="shared" si="54"/>
        <v>46400</v>
      </c>
      <c r="AL196" s="437">
        <f t="shared" si="63"/>
        <v>46400</v>
      </c>
      <c r="AM196" s="111">
        <f t="shared" si="57"/>
        <v>46430</v>
      </c>
      <c r="AN196" s="19">
        <v>2027</v>
      </c>
      <c r="AO196" s="20"/>
      <c r="AP196" s="20"/>
      <c r="AQ196" s="20"/>
      <c r="AR196" s="20"/>
      <c r="AS196" s="111"/>
      <c r="AT196" s="116"/>
      <c r="AU196" s="117"/>
      <c r="AV196" s="20"/>
      <c r="AW196" s="20"/>
      <c r="AX196" s="20"/>
      <c r="AY196" s="20"/>
      <c r="AZ196" s="20"/>
      <c r="BA196" s="649">
        <v>561</v>
      </c>
      <c r="BB196" s="132"/>
      <c r="BC196" s="132"/>
      <c r="BD196" s="132"/>
      <c r="BE196" s="132"/>
      <c r="BF196" s="132"/>
      <c r="BG196" s="132"/>
      <c r="BH196" s="132"/>
      <c r="BI196" s="132"/>
      <c r="BJ196" s="132"/>
      <c r="BK196" s="132"/>
      <c r="BL196" s="132"/>
      <c r="BM196" s="132"/>
      <c r="BN196" s="132"/>
      <c r="BO196" s="132"/>
      <c r="BP196" s="132"/>
      <c r="BQ196" s="132"/>
      <c r="BR196" s="132"/>
      <c r="BS196" s="132"/>
      <c r="BT196" s="132"/>
      <c r="BU196" s="132"/>
      <c r="BV196" s="132"/>
      <c r="BW196" s="132"/>
      <c r="BX196" s="132"/>
      <c r="BY196" s="132"/>
      <c r="BZ196" s="132"/>
      <c r="CA196" s="132"/>
      <c r="CB196" s="132"/>
      <c r="CC196" s="132"/>
      <c r="CD196" s="132"/>
      <c r="CE196" s="132"/>
      <c r="CF196" s="132"/>
      <c r="CG196" s="132"/>
      <c r="CH196" s="132"/>
      <c r="CI196" s="132"/>
      <c r="CJ196" s="132"/>
      <c r="CK196" s="132"/>
      <c r="CL196" s="132"/>
      <c r="CM196" s="132"/>
      <c r="CN196" s="132"/>
      <c r="CO196" s="132"/>
      <c r="CP196" s="132"/>
      <c r="CQ196" s="132"/>
      <c r="CR196" s="132"/>
      <c r="CS196" s="132"/>
      <c r="CT196" s="132"/>
      <c r="CU196" s="132"/>
      <c r="CV196" s="132"/>
      <c r="CW196" s="132"/>
      <c r="CX196" s="132"/>
      <c r="CY196" s="132"/>
      <c r="CZ196" s="132"/>
      <c r="DA196" s="132"/>
      <c r="DB196" s="132"/>
      <c r="DC196" s="132"/>
      <c r="DD196" s="132"/>
      <c r="DE196" s="132"/>
      <c r="DF196" s="132"/>
      <c r="DG196" s="132"/>
      <c r="DH196" s="132"/>
      <c r="DI196" s="132"/>
      <c r="DJ196" s="132"/>
      <c r="DK196" s="132"/>
      <c r="DL196" s="132"/>
      <c r="DM196" s="132"/>
      <c r="DN196" s="132"/>
      <c r="DO196" s="132"/>
      <c r="DP196" s="132"/>
      <c r="DQ196" s="132"/>
      <c r="DR196" s="132"/>
      <c r="DS196" s="132"/>
      <c r="DT196" s="132"/>
      <c r="DU196" s="132"/>
      <c r="DV196" s="132"/>
      <c r="DW196" s="132"/>
      <c r="DX196" s="132"/>
      <c r="DY196" s="132"/>
      <c r="DZ196" s="132"/>
      <c r="EA196" s="132"/>
      <c r="EB196" s="132"/>
      <c r="EC196" s="132"/>
      <c r="ED196" s="132"/>
      <c r="EE196" s="132"/>
      <c r="EF196" s="132"/>
      <c r="EG196" s="132"/>
      <c r="EH196" s="132"/>
      <c r="EI196" s="132"/>
      <c r="EJ196" s="132"/>
      <c r="EK196" s="132"/>
      <c r="EL196" s="132"/>
      <c r="EM196" s="132"/>
      <c r="EN196" s="132"/>
      <c r="EO196" s="132"/>
      <c r="EP196" s="132"/>
      <c r="EQ196" s="132"/>
      <c r="ER196" s="132"/>
    </row>
    <row r="197" spans="1:148" s="494" customFormat="1" ht="227.25" customHeight="1" x14ac:dyDescent="0.25">
      <c r="A197" s="554" t="s">
        <v>629</v>
      </c>
      <c r="B197" s="555" t="s">
        <v>724</v>
      </c>
      <c r="C197" s="554" t="s">
        <v>57</v>
      </c>
      <c r="D197" s="554" t="s">
        <v>591</v>
      </c>
      <c r="E197" s="554" t="s">
        <v>59</v>
      </c>
      <c r="F197" s="757" t="s">
        <v>413</v>
      </c>
      <c r="G197" s="554" t="s">
        <v>660</v>
      </c>
      <c r="H197" s="556" t="s">
        <v>1170</v>
      </c>
      <c r="I197" s="554" t="s">
        <v>1171</v>
      </c>
      <c r="J197" s="554">
        <v>2</v>
      </c>
      <c r="K197" s="554"/>
      <c r="L197" s="455" t="s">
        <v>63</v>
      </c>
      <c r="M197" s="554"/>
      <c r="N197" s="557" t="s">
        <v>64</v>
      </c>
      <c r="O197" s="625">
        <v>298.99946999999997</v>
      </c>
      <c r="P197" s="559">
        <f>O197*1.22</f>
        <v>364.77935339999993</v>
      </c>
      <c r="Q197" s="559">
        <f t="shared" si="62"/>
        <v>364.77935339999993</v>
      </c>
      <c r="R197" s="559"/>
      <c r="S197" s="559"/>
      <c r="T197" s="559"/>
      <c r="U197" s="554" t="s">
        <v>95</v>
      </c>
      <c r="V197" s="455" t="s">
        <v>57</v>
      </c>
      <c r="W197" s="557" t="s">
        <v>183</v>
      </c>
      <c r="X197" s="560">
        <v>46069</v>
      </c>
      <c r="Y197" s="560">
        <f>X197+17</f>
        <v>46086</v>
      </c>
      <c r="Z197" s="554"/>
      <c r="AA197" s="554"/>
      <c r="AB197" s="554"/>
      <c r="AC197" s="554"/>
      <c r="AD197" s="562" t="str">
        <f t="shared" si="56"/>
        <v>Поставка товаров и инвентаря хозяйственного</v>
      </c>
      <c r="AE197" s="554"/>
      <c r="AF197" s="554" t="s">
        <v>1172</v>
      </c>
      <c r="AG197" s="557" t="s">
        <v>1173</v>
      </c>
      <c r="AH197" s="554" t="s">
        <v>1174</v>
      </c>
      <c r="AI197" s="553" t="s">
        <v>1175</v>
      </c>
      <c r="AJ197" s="758" t="s">
        <v>1176</v>
      </c>
      <c r="AK197" s="560">
        <f>Y197+10</f>
        <v>46096</v>
      </c>
      <c r="AL197" s="560">
        <v>46096</v>
      </c>
      <c r="AM197" s="759">
        <v>46112</v>
      </c>
      <c r="AN197" s="554">
        <v>2026</v>
      </c>
      <c r="AO197" s="554"/>
      <c r="AP197" s="554"/>
      <c r="AQ197" s="554"/>
      <c r="AR197" s="554"/>
      <c r="AS197" s="560"/>
      <c r="AT197" s="564"/>
      <c r="AU197" s="565"/>
      <c r="AV197" s="554"/>
      <c r="AW197" s="554"/>
      <c r="AX197" s="554"/>
      <c r="AY197" s="554"/>
      <c r="AZ197" s="554"/>
      <c r="BA197" s="644">
        <v>562</v>
      </c>
    </row>
    <row r="198" spans="1:148" s="494" customFormat="1" ht="47.25" x14ac:dyDescent="0.25">
      <c r="A198" s="561" t="s">
        <v>629</v>
      </c>
      <c r="B198" s="555" t="s">
        <v>726</v>
      </c>
      <c r="C198" s="554" t="s">
        <v>520</v>
      </c>
      <c r="D198" s="554" t="s">
        <v>591</v>
      </c>
      <c r="E198" s="554" t="s">
        <v>59</v>
      </c>
      <c r="F198" s="757" t="s">
        <v>413</v>
      </c>
      <c r="G198" s="554" t="s">
        <v>727</v>
      </c>
      <c r="H198" s="962" t="s">
        <v>240</v>
      </c>
      <c r="I198" s="938" t="s">
        <v>728</v>
      </c>
      <c r="J198" s="554">
        <v>2</v>
      </c>
      <c r="K198" s="554"/>
      <c r="L198" s="455" t="s">
        <v>63</v>
      </c>
      <c r="M198" s="554"/>
      <c r="N198" s="557" t="s">
        <v>64</v>
      </c>
      <c r="O198" s="625">
        <f t="shared" si="58"/>
        <v>245.90163934426229</v>
      </c>
      <c r="P198" s="559">
        <v>300</v>
      </c>
      <c r="Q198" s="559">
        <f t="shared" si="62"/>
        <v>300</v>
      </c>
      <c r="R198" s="559"/>
      <c r="S198" s="559"/>
      <c r="T198" s="559"/>
      <c r="U198" s="554" t="s">
        <v>95</v>
      </c>
      <c r="V198" s="455" t="s">
        <v>57</v>
      </c>
      <c r="W198" s="557" t="s">
        <v>183</v>
      </c>
      <c r="X198" s="560">
        <v>46080</v>
      </c>
      <c r="Y198" s="560">
        <f t="shared" si="59"/>
        <v>46125</v>
      </c>
      <c r="Z198" s="554"/>
      <c r="AA198" s="554"/>
      <c r="AB198" s="554"/>
      <c r="AC198" s="554"/>
      <c r="AD198" s="562" t="str">
        <f t="shared" ref="AD198:AD228" si="64">G198</f>
        <v>Поставка запасных частей к автомобилям ВАЗ</v>
      </c>
      <c r="AE198" s="554"/>
      <c r="AF198" s="963">
        <v>796</v>
      </c>
      <c r="AG198" s="553" t="s">
        <v>106</v>
      </c>
      <c r="AH198" s="554">
        <v>1</v>
      </c>
      <c r="AI198" s="563">
        <v>93000000000</v>
      </c>
      <c r="AJ198" s="554" t="s">
        <v>68</v>
      </c>
      <c r="AK198" s="560">
        <f t="shared" ref="AK198:AK208" si="65">Y198+15</f>
        <v>46140</v>
      </c>
      <c r="AL198" s="560">
        <f t="shared" si="63"/>
        <v>46140</v>
      </c>
      <c r="AM198" s="560">
        <v>46203</v>
      </c>
      <c r="AN198" s="554">
        <v>2026</v>
      </c>
      <c r="AO198" s="554"/>
      <c r="AP198" s="554"/>
      <c r="AQ198" s="554"/>
      <c r="AR198" s="554"/>
      <c r="AS198" s="560"/>
      <c r="AT198" s="564"/>
      <c r="AU198" s="565"/>
      <c r="AV198" s="554"/>
      <c r="AW198" s="554"/>
      <c r="AX198" s="554"/>
      <c r="AY198" s="554"/>
      <c r="AZ198" s="554" t="s">
        <v>1235</v>
      </c>
      <c r="BA198" s="644">
        <v>563</v>
      </c>
    </row>
    <row r="199" spans="1:148" s="494" customFormat="1" ht="78.75" x14ac:dyDescent="0.25">
      <c r="A199" s="561" t="s">
        <v>629</v>
      </c>
      <c r="B199" s="555" t="s">
        <v>729</v>
      </c>
      <c r="C199" s="554" t="s">
        <v>520</v>
      </c>
      <c r="D199" s="554" t="s">
        <v>591</v>
      </c>
      <c r="E199" s="554" t="s">
        <v>59</v>
      </c>
      <c r="F199" s="757" t="s">
        <v>413</v>
      </c>
      <c r="G199" s="554" t="s">
        <v>717</v>
      </c>
      <c r="H199" s="938" t="s">
        <v>1227</v>
      </c>
      <c r="I199" s="938" t="s">
        <v>1228</v>
      </c>
      <c r="J199" s="939">
        <v>2</v>
      </c>
      <c r="K199" s="554"/>
      <c r="L199" s="455" t="s">
        <v>63</v>
      </c>
      <c r="M199" s="554"/>
      <c r="N199" s="557" t="s">
        <v>64</v>
      </c>
      <c r="O199" s="625">
        <v>486.89382999999998</v>
      </c>
      <c r="P199" s="559">
        <v>594.01047259999996</v>
      </c>
      <c r="Q199" s="559">
        <v>594.01047259999996</v>
      </c>
      <c r="R199" s="559"/>
      <c r="S199" s="559"/>
      <c r="T199" s="559"/>
      <c r="U199" s="554" t="s">
        <v>95</v>
      </c>
      <c r="V199" s="455" t="s">
        <v>57</v>
      </c>
      <c r="W199" s="557" t="s">
        <v>183</v>
      </c>
      <c r="X199" s="560">
        <v>46091</v>
      </c>
      <c r="Y199" s="560">
        <v>46121</v>
      </c>
      <c r="Z199" s="554"/>
      <c r="AA199" s="554"/>
      <c r="AB199" s="554"/>
      <c r="AC199" s="554"/>
      <c r="AD199" s="562" t="s">
        <v>717</v>
      </c>
      <c r="AE199" s="554"/>
      <c r="AF199" s="554" t="s">
        <v>1229</v>
      </c>
      <c r="AG199" s="557" t="s">
        <v>1230</v>
      </c>
      <c r="AH199" s="554" t="s">
        <v>1231</v>
      </c>
      <c r="AI199" s="563" t="s">
        <v>1232</v>
      </c>
      <c r="AJ199" s="554" t="s">
        <v>1233</v>
      </c>
      <c r="AK199" s="560">
        <v>46136</v>
      </c>
      <c r="AL199" s="560">
        <v>46157</v>
      </c>
      <c r="AM199" s="560">
        <v>46173</v>
      </c>
      <c r="AN199" s="554">
        <v>2026</v>
      </c>
      <c r="AO199" s="554"/>
      <c r="AP199" s="554"/>
      <c r="AQ199" s="554"/>
      <c r="AR199" s="554"/>
      <c r="AS199" s="560"/>
      <c r="AT199" s="564"/>
      <c r="AU199" s="565"/>
      <c r="AV199" s="554"/>
      <c r="AW199" s="554"/>
      <c r="AX199" s="554"/>
      <c r="AY199" s="940"/>
      <c r="AZ199" s="554" t="s">
        <v>1234</v>
      </c>
      <c r="BA199" s="644">
        <v>564</v>
      </c>
    </row>
    <row r="200" spans="1:148" s="285" customFormat="1" ht="47.25" x14ac:dyDescent="0.25">
      <c r="A200" s="338" t="s">
        <v>629</v>
      </c>
      <c r="B200" s="390" t="s">
        <v>732</v>
      </c>
      <c r="C200" s="282" t="s">
        <v>520</v>
      </c>
      <c r="D200" s="282" t="s">
        <v>591</v>
      </c>
      <c r="E200" s="282" t="s">
        <v>59</v>
      </c>
      <c r="F200" s="335" t="s">
        <v>413</v>
      </c>
      <c r="G200" s="282" t="s">
        <v>706</v>
      </c>
      <c r="H200" s="333" t="s">
        <v>722</v>
      </c>
      <c r="I200" s="333" t="s">
        <v>733</v>
      </c>
      <c r="J200" s="355">
        <v>2</v>
      </c>
      <c r="K200" s="282"/>
      <c r="L200" s="20" t="s">
        <v>63</v>
      </c>
      <c r="M200" s="282"/>
      <c r="N200" s="287" t="s">
        <v>64</v>
      </c>
      <c r="O200" s="25">
        <f t="shared" si="58"/>
        <v>447.28524590163937</v>
      </c>
      <c r="P200" s="383">
        <v>545.68799999999999</v>
      </c>
      <c r="Q200" s="383">
        <f>P200</f>
        <v>545.68799999999999</v>
      </c>
      <c r="R200" s="439"/>
      <c r="S200" s="383"/>
      <c r="T200" s="383"/>
      <c r="U200" s="282" t="s">
        <v>95</v>
      </c>
      <c r="V200" s="20" t="s">
        <v>57</v>
      </c>
      <c r="W200" s="287" t="s">
        <v>183</v>
      </c>
      <c r="X200" s="346">
        <v>46203</v>
      </c>
      <c r="Y200" s="346">
        <f t="shared" si="59"/>
        <v>46248</v>
      </c>
      <c r="Z200" s="282"/>
      <c r="AA200" s="282"/>
      <c r="AB200" s="282"/>
      <c r="AC200" s="282"/>
      <c r="AD200" s="286" t="str">
        <f t="shared" si="64"/>
        <v>Поставка канцелярских товаров</v>
      </c>
      <c r="AE200" s="282"/>
      <c r="AF200" s="282">
        <v>876</v>
      </c>
      <c r="AG200" s="287" t="s">
        <v>145</v>
      </c>
      <c r="AH200" s="282">
        <v>1</v>
      </c>
      <c r="AI200" s="354">
        <v>93000000000</v>
      </c>
      <c r="AJ200" s="282" t="s">
        <v>68</v>
      </c>
      <c r="AK200" s="346">
        <f t="shared" si="65"/>
        <v>46263</v>
      </c>
      <c r="AL200" s="346">
        <f t="shared" si="63"/>
        <v>46263</v>
      </c>
      <c r="AM200" s="111">
        <v>46387</v>
      </c>
      <c r="AN200" s="282">
        <v>2026</v>
      </c>
      <c r="AO200" s="282"/>
      <c r="AP200" s="282"/>
      <c r="AQ200" s="282"/>
      <c r="AR200" s="282"/>
      <c r="AS200" s="346"/>
      <c r="AT200" s="348"/>
      <c r="AU200" s="349"/>
      <c r="AV200" s="282"/>
      <c r="AW200" s="282"/>
      <c r="AX200" s="282"/>
      <c r="AY200" s="282"/>
      <c r="AZ200" s="282" t="s">
        <v>1408</v>
      </c>
      <c r="BA200" s="643">
        <v>565</v>
      </c>
    </row>
    <row r="201" spans="1:148" s="494" customFormat="1" ht="47.25" x14ac:dyDescent="0.25">
      <c r="A201" s="1023" t="s">
        <v>629</v>
      </c>
      <c r="B201" s="890" t="s">
        <v>734</v>
      </c>
      <c r="C201" s="1019" t="s">
        <v>520</v>
      </c>
      <c r="D201" s="1019" t="s">
        <v>591</v>
      </c>
      <c r="E201" s="1019" t="s">
        <v>59</v>
      </c>
      <c r="F201" s="891" t="s">
        <v>413</v>
      </c>
      <c r="G201" s="1019" t="s">
        <v>701</v>
      </c>
      <c r="H201" s="1039" t="s">
        <v>735</v>
      </c>
      <c r="I201" s="1039" t="s">
        <v>703</v>
      </c>
      <c r="J201" s="1040">
        <v>2</v>
      </c>
      <c r="K201" s="1019"/>
      <c r="L201" s="567" t="s">
        <v>63</v>
      </c>
      <c r="M201" s="1019"/>
      <c r="N201" s="893" t="s">
        <v>64</v>
      </c>
      <c r="O201" s="894">
        <v>1289.07006</v>
      </c>
      <c r="P201" s="1021">
        <f>O201*1.22</f>
        <v>1572.6654732</v>
      </c>
      <c r="Q201" s="1021">
        <f>P201</f>
        <v>1572.6654732</v>
      </c>
      <c r="R201" s="1021"/>
      <c r="S201" s="1021"/>
      <c r="T201" s="1021"/>
      <c r="U201" s="1019" t="s">
        <v>95</v>
      </c>
      <c r="V201" s="567" t="s">
        <v>65</v>
      </c>
      <c r="W201" s="893" t="s">
        <v>183</v>
      </c>
      <c r="X201" s="1022">
        <v>46146</v>
      </c>
      <c r="Y201" s="1022">
        <f t="shared" si="59"/>
        <v>46191</v>
      </c>
      <c r="Z201" s="1019"/>
      <c r="AA201" s="1019"/>
      <c r="AB201" s="1019"/>
      <c r="AC201" s="1019"/>
      <c r="AD201" s="899" t="str">
        <f t="shared" si="64"/>
        <v>Поставка бумаги для оргтехники</v>
      </c>
      <c r="AE201" s="1019"/>
      <c r="AF201" s="1019">
        <v>796</v>
      </c>
      <c r="AG201" s="893" t="s">
        <v>106</v>
      </c>
      <c r="AH201" s="1194">
        <v>4008</v>
      </c>
      <c r="AI201" s="1024">
        <v>93000000000</v>
      </c>
      <c r="AJ201" s="1019" t="s">
        <v>68</v>
      </c>
      <c r="AK201" s="1022">
        <f t="shared" si="65"/>
        <v>46206</v>
      </c>
      <c r="AL201" s="1022">
        <f t="shared" si="63"/>
        <v>46206</v>
      </c>
      <c r="AM201" s="897">
        <f>AL201+365</f>
        <v>46571</v>
      </c>
      <c r="AN201" s="1019">
        <v>2026</v>
      </c>
      <c r="AO201" s="1019"/>
      <c r="AP201" s="1019"/>
      <c r="AQ201" s="1019"/>
      <c r="AR201" s="1019"/>
      <c r="AS201" s="1022"/>
      <c r="AT201" s="1025"/>
      <c r="AU201" s="1026"/>
      <c r="AV201" s="1019"/>
      <c r="AW201" s="1019"/>
      <c r="AX201" s="1019"/>
      <c r="AY201" s="1019"/>
      <c r="AZ201" s="1019" t="s">
        <v>1353</v>
      </c>
      <c r="BA201" s="644">
        <v>566</v>
      </c>
    </row>
    <row r="202" spans="1:148" s="285" customFormat="1" ht="63" x14ac:dyDescent="0.25">
      <c r="A202" s="338" t="s">
        <v>629</v>
      </c>
      <c r="B202" s="390" t="s">
        <v>736</v>
      </c>
      <c r="C202" s="282" t="s">
        <v>520</v>
      </c>
      <c r="D202" s="282" t="s">
        <v>591</v>
      </c>
      <c r="E202" s="282" t="s">
        <v>59</v>
      </c>
      <c r="F202" s="335" t="s">
        <v>413</v>
      </c>
      <c r="G202" s="282" t="s">
        <v>737</v>
      </c>
      <c r="H202" s="333" t="s">
        <v>240</v>
      </c>
      <c r="I202" s="333" t="s">
        <v>241</v>
      </c>
      <c r="J202" s="282">
        <v>1</v>
      </c>
      <c r="K202" s="282"/>
      <c r="L202" s="20" t="s">
        <v>63</v>
      </c>
      <c r="M202" s="282"/>
      <c r="N202" s="287" t="s">
        <v>64</v>
      </c>
      <c r="O202" s="25">
        <f t="shared" si="58"/>
        <v>237.70491803278688</v>
      </c>
      <c r="P202" s="383">
        <v>290</v>
      </c>
      <c r="Q202" s="383">
        <f>P202/12*4</f>
        <v>96.666666666666671</v>
      </c>
      <c r="R202" s="383">
        <f>P202-Q202</f>
        <v>193.33333333333331</v>
      </c>
      <c r="S202" s="383"/>
      <c r="T202" s="383"/>
      <c r="U202" s="282" t="s">
        <v>1070</v>
      </c>
      <c r="V202" s="20" t="s">
        <v>57</v>
      </c>
      <c r="W202" s="287" t="s">
        <v>183</v>
      </c>
      <c r="X202" s="346">
        <v>46195</v>
      </c>
      <c r="Y202" s="346">
        <f t="shared" si="59"/>
        <v>46240</v>
      </c>
      <c r="Z202" s="282"/>
      <c r="AA202" s="282"/>
      <c r="AB202" s="282"/>
      <c r="AC202" s="282"/>
      <c r="AD202" s="286" t="str">
        <f t="shared" si="64"/>
        <v>Поставка запасных частей к автомобилям ГАЗ, ПАЗ и  двигателям УМЗ для прайсовых заказов</v>
      </c>
      <c r="AE202" s="282"/>
      <c r="AF202" s="282">
        <v>876</v>
      </c>
      <c r="AG202" s="287" t="s">
        <v>145</v>
      </c>
      <c r="AH202" s="282">
        <v>1</v>
      </c>
      <c r="AI202" s="354">
        <v>93000000000</v>
      </c>
      <c r="AJ202" s="282" t="s">
        <v>68</v>
      </c>
      <c r="AK202" s="346">
        <f t="shared" si="65"/>
        <v>46255</v>
      </c>
      <c r="AL202" s="346">
        <f t="shared" si="63"/>
        <v>46255</v>
      </c>
      <c r="AM202" s="346">
        <f t="shared" ref="AM202:AM208" si="66">AL202+365</f>
        <v>46620</v>
      </c>
      <c r="AN202" s="282" t="s">
        <v>420</v>
      </c>
      <c r="AO202" s="282"/>
      <c r="AP202" s="282"/>
      <c r="AQ202" s="282"/>
      <c r="AR202" s="282"/>
      <c r="AS202" s="346"/>
      <c r="AT202" s="348"/>
      <c r="AU202" s="349"/>
      <c r="AV202" s="282"/>
      <c r="AW202" s="282"/>
      <c r="AX202" s="282"/>
      <c r="AY202" s="282"/>
      <c r="AZ202" s="282"/>
      <c r="BA202" s="643">
        <v>567</v>
      </c>
    </row>
    <row r="203" spans="1:148" s="285" customFormat="1" ht="47.25" x14ac:dyDescent="0.25">
      <c r="A203" s="338" t="s">
        <v>629</v>
      </c>
      <c r="B203" s="390" t="s">
        <v>738</v>
      </c>
      <c r="C203" s="282" t="s">
        <v>520</v>
      </c>
      <c r="D203" s="282" t="s">
        <v>591</v>
      </c>
      <c r="E203" s="282" t="s">
        <v>59</v>
      </c>
      <c r="F203" s="335" t="s">
        <v>413</v>
      </c>
      <c r="G203" s="282" t="s">
        <v>739</v>
      </c>
      <c r="H203" s="333" t="s">
        <v>240</v>
      </c>
      <c r="I203" s="333" t="s">
        <v>241</v>
      </c>
      <c r="J203" s="282">
        <v>1</v>
      </c>
      <c r="K203" s="282"/>
      <c r="L203" s="20" t="s">
        <v>63</v>
      </c>
      <c r="M203" s="282"/>
      <c r="N203" s="287" t="s">
        <v>64</v>
      </c>
      <c r="O203" s="25">
        <f t="shared" si="58"/>
        <v>237.70491803278688</v>
      </c>
      <c r="P203" s="383">
        <v>290</v>
      </c>
      <c r="Q203" s="383">
        <f>P203/12*4</f>
        <v>96.666666666666671</v>
      </c>
      <c r="R203" s="383">
        <f>P203-Q203</f>
        <v>193.33333333333331</v>
      </c>
      <c r="S203" s="383"/>
      <c r="T203" s="383"/>
      <c r="U203" s="282" t="s">
        <v>1070</v>
      </c>
      <c r="V203" s="20" t="s">
        <v>57</v>
      </c>
      <c r="W203" s="287" t="s">
        <v>183</v>
      </c>
      <c r="X203" s="346">
        <v>46195</v>
      </c>
      <c r="Y203" s="346">
        <f t="shared" si="59"/>
        <v>46240</v>
      </c>
      <c r="Z203" s="282"/>
      <c r="AA203" s="282"/>
      <c r="AB203" s="282"/>
      <c r="AC203" s="282"/>
      <c r="AD203" s="286" t="str">
        <f t="shared" si="64"/>
        <v>Поставка запасных частей к автомобилям УАЗ и двигателям ЗМЗ для прайсовых заказов</v>
      </c>
      <c r="AE203" s="282"/>
      <c r="AF203" s="282">
        <v>876</v>
      </c>
      <c r="AG203" s="287" t="s">
        <v>145</v>
      </c>
      <c r="AH203" s="282">
        <v>1</v>
      </c>
      <c r="AI203" s="354">
        <v>93000000000</v>
      </c>
      <c r="AJ203" s="282" t="s">
        <v>68</v>
      </c>
      <c r="AK203" s="346">
        <f t="shared" si="65"/>
        <v>46255</v>
      </c>
      <c r="AL203" s="346">
        <f t="shared" si="63"/>
        <v>46255</v>
      </c>
      <c r="AM203" s="346">
        <f t="shared" si="66"/>
        <v>46620</v>
      </c>
      <c r="AN203" s="282" t="s">
        <v>420</v>
      </c>
      <c r="AO203" s="282"/>
      <c r="AP203" s="282"/>
      <c r="AQ203" s="282"/>
      <c r="AR203" s="282"/>
      <c r="AS203" s="346"/>
      <c r="AT203" s="348"/>
      <c r="AU203" s="349"/>
      <c r="AV203" s="282"/>
      <c r="AW203" s="282"/>
      <c r="AX203" s="282"/>
      <c r="AY203" s="282"/>
      <c r="AZ203" s="282"/>
      <c r="BA203" s="643">
        <v>568</v>
      </c>
    </row>
    <row r="204" spans="1:148" s="285" customFormat="1" ht="47.25" x14ac:dyDescent="0.25">
      <c r="A204" s="338" t="s">
        <v>629</v>
      </c>
      <c r="B204" s="390" t="s">
        <v>740</v>
      </c>
      <c r="C204" s="282" t="s">
        <v>520</v>
      </c>
      <c r="D204" s="282" t="s">
        <v>591</v>
      </c>
      <c r="E204" s="282" t="s">
        <v>59</v>
      </c>
      <c r="F204" s="335" t="s">
        <v>413</v>
      </c>
      <c r="G204" s="282" t="s">
        <v>741</v>
      </c>
      <c r="H204" s="333" t="s">
        <v>61</v>
      </c>
      <c r="I204" s="333" t="s">
        <v>62</v>
      </c>
      <c r="J204" s="355">
        <v>1</v>
      </c>
      <c r="K204" s="282"/>
      <c r="L204" s="20" t="s">
        <v>63</v>
      </c>
      <c r="M204" s="282"/>
      <c r="N204" s="287" t="s">
        <v>64</v>
      </c>
      <c r="O204" s="25">
        <f t="shared" si="58"/>
        <v>4264.3986885245904</v>
      </c>
      <c r="P204" s="383">
        <v>5202.5663999999997</v>
      </c>
      <c r="Q204" s="383"/>
      <c r="R204" s="383">
        <f>P204</f>
        <v>5202.5663999999997</v>
      </c>
      <c r="S204" s="383"/>
      <c r="T204" s="383"/>
      <c r="U204" s="282" t="s">
        <v>1070</v>
      </c>
      <c r="V204" s="20" t="s">
        <v>65</v>
      </c>
      <c r="W204" s="287" t="s">
        <v>183</v>
      </c>
      <c r="X204" s="346">
        <v>46302</v>
      </c>
      <c r="Y204" s="346">
        <f t="shared" si="59"/>
        <v>46347</v>
      </c>
      <c r="Z204" s="282"/>
      <c r="AA204" s="282"/>
      <c r="AB204" s="282"/>
      <c r="AC204" s="282"/>
      <c r="AD204" s="286" t="str">
        <f t="shared" si="64"/>
        <v>Поставка ГСМ в г. Кызыл Республики Тыва</v>
      </c>
      <c r="AE204" s="282"/>
      <c r="AF204" s="282">
        <v>876</v>
      </c>
      <c r="AG204" s="287" t="s">
        <v>145</v>
      </c>
      <c r="AH204" s="282">
        <v>13</v>
      </c>
      <c r="AI204" s="354">
        <v>93000000000</v>
      </c>
      <c r="AJ204" s="282" t="s">
        <v>68</v>
      </c>
      <c r="AK204" s="346">
        <f t="shared" si="65"/>
        <v>46362</v>
      </c>
      <c r="AL204" s="346">
        <f t="shared" si="63"/>
        <v>46362</v>
      </c>
      <c r="AM204" s="346">
        <f t="shared" si="66"/>
        <v>46727</v>
      </c>
      <c r="AN204" s="282">
        <v>2027</v>
      </c>
      <c r="AO204" s="282"/>
      <c r="AP204" s="282"/>
      <c r="AQ204" s="282"/>
      <c r="AR204" s="282"/>
      <c r="AS204" s="346"/>
      <c r="AT204" s="348"/>
      <c r="AU204" s="349"/>
      <c r="AV204" s="282"/>
      <c r="AW204" s="282"/>
      <c r="AX204" s="282"/>
      <c r="AY204" s="282"/>
      <c r="AZ204" s="282"/>
      <c r="BA204" s="643">
        <v>569</v>
      </c>
    </row>
    <row r="205" spans="1:148" s="285" customFormat="1" ht="47.25" x14ac:dyDescent="0.25">
      <c r="A205" s="338" t="s">
        <v>629</v>
      </c>
      <c r="B205" s="390" t="s">
        <v>742</v>
      </c>
      <c r="C205" s="282" t="s">
        <v>520</v>
      </c>
      <c r="D205" s="282" t="s">
        <v>591</v>
      </c>
      <c r="E205" s="282" t="s">
        <v>59</v>
      </c>
      <c r="F205" s="335" t="s">
        <v>413</v>
      </c>
      <c r="G205" s="282" t="s">
        <v>743</v>
      </c>
      <c r="H205" s="333" t="s">
        <v>61</v>
      </c>
      <c r="I205" s="333" t="s">
        <v>62</v>
      </c>
      <c r="J205" s="355">
        <v>1</v>
      </c>
      <c r="K205" s="282"/>
      <c r="L205" s="20" t="s">
        <v>63</v>
      </c>
      <c r="M205" s="282"/>
      <c r="N205" s="287" t="s">
        <v>64</v>
      </c>
      <c r="O205" s="25">
        <f t="shared" si="58"/>
        <v>243.30491803278687</v>
      </c>
      <c r="P205" s="383">
        <v>296.83199999999999</v>
      </c>
      <c r="Q205" s="383"/>
      <c r="R205" s="383">
        <f>P205</f>
        <v>296.83199999999999</v>
      </c>
      <c r="S205" s="383"/>
      <c r="T205" s="383"/>
      <c r="U205" s="282" t="s">
        <v>1070</v>
      </c>
      <c r="V205" s="20" t="s">
        <v>57</v>
      </c>
      <c r="W205" s="287" t="s">
        <v>183</v>
      </c>
      <c r="X205" s="346">
        <v>46302</v>
      </c>
      <c r="Y205" s="346">
        <f t="shared" si="59"/>
        <v>46347</v>
      </c>
      <c r="Z205" s="282"/>
      <c r="AA205" s="282"/>
      <c r="AB205" s="282"/>
      <c r="AC205" s="282"/>
      <c r="AD205" s="286" t="str">
        <f t="shared" si="64"/>
        <v>Поставка ГСМ в с. Бай-Хаак Республики Тыва</v>
      </c>
      <c r="AE205" s="282"/>
      <c r="AF205" s="282">
        <v>876</v>
      </c>
      <c r="AG205" s="287" t="s">
        <v>145</v>
      </c>
      <c r="AH205" s="282">
        <v>13</v>
      </c>
      <c r="AI205" s="354">
        <v>93000000000</v>
      </c>
      <c r="AJ205" s="282" t="s">
        <v>68</v>
      </c>
      <c r="AK205" s="346">
        <f t="shared" si="65"/>
        <v>46362</v>
      </c>
      <c r="AL205" s="346">
        <f t="shared" si="63"/>
        <v>46362</v>
      </c>
      <c r="AM205" s="346">
        <f t="shared" si="66"/>
        <v>46727</v>
      </c>
      <c r="AN205" s="282">
        <v>2027</v>
      </c>
      <c r="AO205" s="282"/>
      <c r="AP205" s="282"/>
      <c r="AQ205" s="282"/>
      <c r="AR205" s="282"/>
      <c r="AS205" s="346"/>
      <c r="AT205" s="348"/>
      <c r="AU205" s="349"/>
      <c r="AV205" s="282"/>
      <c r="AW205" s="282"/>
      <c r="AX205" s="282"/>
      <c r="AY205" s="282"/>
      <c r="AZ205" s="282"/>
      <c r="BA205" s="643">
        <v>570</v>
      </c>
    </row>
    <row r="206" spans="1:148" s="285" customFormat="1" ht="47.25" x14ac:dyDescent="0.25">
      <c r="A206" s="338" t="s">
        <v>629</v>
      </c>
      <c r="B206" s="390" t="s">
        <v>744</v>
      </c>
      <c r="C206" s="282" t="s">
        <v>520</v>
      </c>
      <c r="D206" s="282" t="s">
        <v>591</v>
      </c>
      <c r="E206" s="282" t="s">
        <v>59</v>
      </c>
      <c r="F206" s="335" t="s">
        <v>413</v>
      </c>
      <c r="G206" s="282" t="s">
        <v>745</v>
      </c>
      <c r="H206" s="333" t="s">
        <v>61</v>
      </c>
      <c r="I206" s="333" t="s">
        <v>62</v>
      </c>
      <c r="J206" s="355">
        <v>1</v>
      </c>
      <c r="K206" s="282"/>
      <c r="L206" s="20" t="s">
        <v>63</v>
      </c>
      <c r="M206" s="282"/>
      <c r="N206" s="287" t="s">
        <v>64</v>
      </c>
      <c r="O206" s="25">
        <f t="shared" si="58"/>
        <v>182.47868852459015</v>
      </c>
      <c r="P206" s="383">
        <v>222.624</v>
      </c>
      <c r="Q206" s="383"/>
      <c r="R206" s="383">
        <f>P206</f>
        <v>222.624</v>
      </c>
      <c r="S206" s="383"/>
      <c r="T206" s="383"/>
      <c r="U206" s="282" t="s">
        <v>1070</v>
      </c>
      <c r="V206" s="20" t="s">
        <v>57</v>
      </c>
      <c r="W206" s="287" t="s">
        <v>183</v>
      </c>
      <c r="X206" s="346">
        <v>46302</v>
      </c>
      <c r="Y206" s="346">
        <f t="shared" si="59"/>
        <v>46347</v>
      </c>
      <c r="Z206" s="282"/>
      <c r="AA206" s="282"/>
      <c r="AB206" s="282"/>
      <c r="AC206" s="282"/>
      <c r="AD206" s="286" t="str">
        <f t="shared" si="64"/>
        <v>Поставка ГСМ в г. Ак-Довурак Республики Тыва</v>
      </c>
      <c r="AE206" s="282"/>
      <c r="AF206" s="282">
        <v>876</v>
      </c>
      <c r="AG206" s="287" t="s">
        <v>145</v>
      </c>
      <c r="AH206" s="282">
        <v>13</v>
      </c>
      <c r="AI206" s="354">
        <v>93000000000</v>
      </c>
      <c r="AJ206" s="282" t="s">
        <v>68</v>
      </c>
      <c r="AK206" s="346">
        <f t="shared" si="65"/>
        <v>46362</v>
      </c>
      <c r="AL206" s="346">
        <f t="shared" si="63"/>
        <v>46362</v>
      </c>
      <c r="AM206" s="346">
        <f t="shared" si="66"/>
        <v>46727</v>
      </c>
      <c r="AN206" s="282">
        <v>2027</v>
      </c>
      <c r="AO206" s="282"/>
      <c r="AP206" s="282"/>
      <c r="AQ206" s="282"/>
      <c r="AR206" s="282"/>
      <c r="AS206" s="346"/>
      <c r="AT206" s="348"/>
      <c r="AU206" s="349"/>
      <c r="AV206" s="282"/>
      <c r="AW206" s="282"/>
      <c r="AX206" s="282"/>
      <c r="AY206" s="282"/>
      <c r="AZ206" s="282"/>
      <c r="BA206" s="643">
        <v>571</v>
      </c>
    </row>
    <row r="207" spans="1:148" s="285" customFormat="1" ht="47.25" x14ac:dyDescent="0.25">
      <c r="A207" s="338" t="s">
        <v>629</v>
      </c>
      <c r="B207" s="390" t="s">
        <v>746</v>
      </c>
      <c r="C207" s="282" t="s">
        <v>520</v>
      </c>
      <c r="D207" s="282" t="s">
        <v>591</v>
      </c>
      <c r="E207" s="282" t="s">
        <v>59</v>
      </c>
      <c r="F207" s="335" t="s">
        <v>413</v>
      </c>
      <c r="G207" s="282" t="s">
        <v>747</v>
      </c>
      <c r="H207" s="333" t="s">
        <v>61</v>
      </c>
      <c r="I207" s="333" t="s">
        <v>62</v>
      </c>
      <c r="J207" s="355">
        <v>1</v>
      </c>
      <c r="K207" s="282"/>
      <c r="L207" s="20" t="s">
        <v>63</v>
      </c>
      <c r="M207" s="282"/>
      <c r="N207" s="287" t="s">
        <v>64</v>
      </c>
      <c r="O207" s="25">
        <f t="shared" si="58"/>
        <v>243.30491803278687</v>
      </c>
      <c r="P207" s="383">
        <v>296.83199999999999</v>
      </c>
      <c r="Q207" s="383"/>
      <c r="R207" s="383">
        <f>P207</f>
        <v>296.83199999999999</v>
      </c>
      <c r="S207" s="383"/>
      <c r="T207" s="383"/>
      <c r="U207" s="282" t="s">
        <v>1070</v>
      </c>
      <c r="V207" s="20" t="s">
        <v>57</v>
      </c>
      <c r="W207" s="287" t="s">
        <v>183</v>
      </c>
      <c r="X207" s="346">
        <v>46302</v>
      </c>
      <c r="Y207" s="346">
        <f t="shared" si="59"/>
        <v>46347</v>
      </c>
      <c r="Z207" s="282"/>
      <c r="AA207" s="282"/>
      <c r="AB207" s="282"/>
      <c r="AC207" s="282"/>
      <c r="AD207" s="286" t="str">
        <f t="shared" si="64"/>
        <v>Поставка ГСМ в г. Чадан Республики Тыва</v>
      </c>
      <c r="AE207" s="282"/>
      <c r="AF207" s="282">
        <v>876</v>
      </c>
      <c r="AG207" s="287" t="s">
        <v>145</v>
      </c>
      <c r="AH207" s="282">
        <v>13</v>
      </c>
      <c r="AI207" s="354">
        <v>93000000000</v>
      </c>
      <c r="AJ207" s="282" t="s">
        <v>68</v>
      </c>
      <c r="AK207" s="346">
        <f t="shared" si="65"/>
        <v>46362</v>
      </c>
      <c r="AL207" s="346">
        <f t="shared" si="63"/>
        <v>46362</v>
      </c>
      <c r="AM207" s="346">
        <f t="shared" si="66"/>
        <v>46727</v>
      </c>
      <c r="AN207" s="282">
        <v>2027</v>
      </c>
      <c r="AO207" s="282"/>
      <c r="AP207" s="282"/>
      <c r="AQ207" s="282"/>
      <c r="AR207" s="282"/>
      <c r="AS207" s="346"/>
      <c r="AT207" s="348"/>
      <c r="AU207" s="349"/>
      <c r="AV207" s="282"/>
      <c r="AW207" s="282"/>
      <c r="AX207" s="282"/>
      <c r="AY207" s="282"/>
      <c r="AZ207" s="282"/>
      <c r="BA207" s="643">
        <v>572</v>
      </c>
    </row>
    <row r="208" spans="1:148" s="285" customFormat="1" ht="47.25" x14ac:dyDescent="0.25">
      <c r="A208" s="338" t="s">
        <v>629</v>
      </c>
      <c r="B208" s="390" t="s">
        <v>748</v>
      </c>
      <c r="C208" s="282" t="s">
        <v>520</v>
      </c>
      <c r="D208" s="282" t="s">
        <v>591</v>
      </c>
      <c r="E208" s="282" t="s">
        <v>59</v>
      </c>
      <c r="F208" s="335" t="s">
        <v>413</v>
      </c>
      <c r="G208" s="134" t="s">
        <v>749</v>
      </c>
      <c r="H208" s="127" t="s">
        <v>61</v>
      </c>
      <c r="I208" s="127" t="s">
        <v>62</v>
      </c>
      <c r="J208" s="128">
        <v>1</v>
      </c>
      <c r="K208" s="282"/>
      <c r="L208" s="20" t="s">
        <v>63</v>
      </c>
      <c r="M208" s="282"/>
      <c r="N208" s="287" t="s">
        <v>64</v>
      </c>
      <c r="O208" s="25">
        <f t="shared" si="58"/>
        <v>243.30491803278687</v>
      </c>
      <c r="P208" s="383">
        <v>296.83199999999999</v>
      </c>
      <c r="Q208" s="383"/>
      <c r="R208" s="383">
        <f>P208</f>
        <v>296.83199999999999</v>
      </c>
      <c r="S208" s="383"/>
      <c r="T208" s="383"/>
      <c r="U208" s="20" t="s">
        <v>1070</v>
      </c>
      <c r="V208" s="20" t="s">
        <v>57</v>
      </c>
      <c r="W208" s="287" t="s">
        <v>183</v>
      </c>
      <c r="X208" s="346">
        <v>46302</v>
      </c>
      <c r="Y208" s="346">
        <f t="shared" si="59"/>
        <v>46347</v>
      </c>
      <c r="Z208" s="282"/>
      <c r="AA208" s="282"/>
      <c r="AB208" s="282"/>
      <c r="AC208" s="282"/>
      <c r="AD208" s="286" t="str">
        <f t="shared" si="64"/>
        <v>Поставка ГСМ в г. Шагонар Республики Тыва</v>
      </c>
      <c r="AE208" s="282"/>
      <c r="AF208" s="282">
        <v>876</v>
      </c>
      <c r="AG208" s="287" t="s">
        <v>145</v>
      </c>
      <c r="AH208" s="282">
        <v>13</v>
      </c>
      <c r="AI208" s="354">
        <v>93000000000</v>
      </c>
      <c r="AJ208" s="282" t="s">
        <v>68</v>
      </c>
      <c r="AK208" s="346">
        <f t="shared" si="65"/>
        <v>46362</v>
      </c>
      <c r="AL208" s="346">
        <f t="shared" si="63"/>
        <v>46362</v>
      </c>
      <c r="AM208" s="346">
        <f t="shared" si="66"/>
        <v>46727</v>
      </c>
      <c r="AN208" s="282">
        <v>2027</v>
      </c>
      <c r="AO208" s="282"/>
      <c r="AP208" s="282"/>
      <c r="AQ208" s="282"/>
      <c r="AR208" s="282"/>
      <c r="AS208" s="346"/>
      <c r="AT208" s="348"/>
      <c r="AU208" s="349"/>
      <c r="AV208" s="282"/>
      <c r="AW208" s="282"/>
      <c r="AX208" s="282"/>
      <c r="AY208" s="282"/>
      <c r="AZ208" s="282"/>
      <c r="BA208" s="643">
        <v>573</v>
      </c>
    </row>
    <row r="209" spans="1:53" s="882" customFormat="1" ht="56.45" customHeight="1" x14ac:dyDescent="0.25">
      <c r="A209" s="866" t="s">
        <v>629</v>
      </c>
      <c r="B209" s="867" t="s">
        <v>750</v>
      </c>
      <c r="C209" s="868" t="s">
        <v>57</v>
      </c>
      <c r="D209" s="828" t="s">
        <v>541</v>
      </c>
      <c r="E209" s="869" t="s">
        <v>59</v>
      </c>
      <c r="F209" s="870" t="s">
        <v>413</v>
      </c>
      <c r="G209" s="828" t="s">
        <v>751</v>
      </c>
      <c r="H209" s="828" t="s">
        <v>752</v>
      </c>
      <c r="I209" s="871" t="s">
        <v>1209</v>
      </c>
      <c r="J209" s="828">
        <v>2</v>
      </c>
      <c r="K209" s="828"/>
      <c r="L209" s="829" t="s">
        <v>63</v>
      </c>
      <c r="M209" s="872"/>
      <c r="N209" s="873" t="s">
        <v>64</v>
      </c>
      <c r="O209" s="836">
        <v>700</v>
      </c>
      <c r="P209" s="874">
        <f>O209*1.22</f>
        <v>854</v>
      </c>
      <c r="Q209" s="875">
        <f t="shared" ref="Q209:Q211" si="67">P209</f>
        <v>854</v>
      </c>
      <c r="R209" s="875"/>
      <c r="S209" s="875"/>
      <c r="T209" s="875"/>
      <c r="U209" s="829" t="s">
        <v>95</v>
      </c>
      <c r="V209" s="829" t="s">
        <v>57</v>
      </c>
      <c r="W209" s="873" t="s">
        <v>183</v>
      </c>
      <c r="X209" s="876">
        <v>46087</v>
      </c>
      <c r="Y209" s="877">
        <f>X209+30</f>
        <v>46117</v>
      </c>
      <c r="Z209" s="872"/>
      <c r="AA209" s="872"/>
      <c r="AB209" s="872"/>
      <c r="AC209" s="872"/>
      <c r="AD209" s="878" t="str">
        <f t="shared" si="64"/>
        <v>поставка специальной обуви</v>
      </c>
      <c r="AE209" s="879" t="s">
        <v>753</v>
      </c>
      <c r="AF209" s="879" t="s">
        <v>545</v>
      </c>
      <c r="AG209" s="880" t="s">
        <v>1210</v>
      </c>
      <c r="AH209" s="879" t="s">
        <v>413</v>
      </c>
      <c r="AI209" s="879" t="s">
        <v>546</v>
      </c>
      <c r="AJ209" s="879" t="s">
        <v>68</v>
      </c>
      <c r="AK209" s="876">
        <f t="shared" ref="AK209:AK211" si="68">Y209+20</f>
        <v>46137</v>
      </c>
      <c r="AL209" s="876">
        <f t="shared" si="63"/>
        <v>46137</v>
      </c>
      <c r="AM209" s="876">
        <v>46386</v>
      </c>
      <c r="AN209" s="881">
        <v>2026</v>
      </c>
      <c r="AO209" s="872"/>
      <c r="AP209" s="872"/>
      <c r="AQ209" s="872"/>
      <c r="AR209" s="872"/>
      <c r="AS209" s="872"/>
      <c r="AT209" s="872"/>
      <c r="AU209" s="872"/>
      <c r="AV209" s="872"/>
      <c r="AW209" s="872"/>
      <c r="AX209" s="872"/>
      <c r="AY209" s="872"/>
      <c r="AZ209" s="883" t="s">
        <v>1202</v>
      </c>
      <c r="BA209" s="1063">
        <v>574</v>
      </c>
    </row>
    <row r="210" spans="1:53" s="882" customFormat="1" ht="47.25" x14ac:dyDescent="0.25">
      <c r="A210" s="866" t="s">
        <v>629</v>
      </c>
      <c r="B210" s="867" t="s">
        <v>754</v>
      </c>
      <c r="C210" s="868" t="s">
        <v>57</v>
      </c>
      <c r="D210" s="828" t="s">
        <v>541</v>
      </c>
      <c r="E210" s="828" t="s">
        <v>59</v>
      </c>
      <c r="F210" s="870" t="s">
        <v>413</v>
      </c>
      <c r="G210" s="828" t="s">
        <v>1211</v>
      </c>
      <c r="H210" s="884" t="s">
        <v>1212</v>
      </c>
      <c r="I210" s="884" t="s">
        <v>1213</v>
      </c>
      <c r="J210" s="828">
        <v>2</v>
      </c>
      <c r="K210" s="828"/>
      <c r="L210" s="829" t="s">
        <v>63</v>
      </c>
      <c r="M210" s="872"/>
      <c r="N210" s="873" t="s">
        <v>64</v>
      </c>
      <c r="O210" s="836">
        <v>1800</v>
      </c>
      <c r="P210" s="874">
        <f>O210*1.22</f>
        <v>2196</v>
      </c>
      <c r="Q210" s="875">
        <f t="shared" si="67"/>
        <v>2196</v>
      </c>
      <c r="R210" s="875"/>
      <c r="S210" s="875"/>
      <c r="T210" s="875"/>
      <c r="U210" s="829" t="s">
        <v>95</v>
      </c>
      <c r="V210" s="829" t="s">
        <v>65</v>
      </c>
      <c r="W210" s="873" t="s">
        <v>183</v>
      </c>
      <c r="X210" s="876">
        <v>46087</v>
      </c>
      <c r="Y210" s="877">
        <f>X210+30</f>
        <v>46117</v>
      </c>
      <c r="Z210" s="872"/>
      <c r="AA210" s="872"/>
      <c r="AB210" s="872"/>
      <c r="AC210" s="872"/>
      <c r="AD210" s="878" t="str">
        <f t="shared" si="64"/>
        <v>Поставка спецодежды для защиты от общепроизводственных загрязнений</v>
      </c>
      <c r="AE210" s="879" t="s">
        <v>753</v>
      </c>
      <c r="AF210" s="885" t="s">
        <v>545</v>
      </c>
      <c r="AG210" s="886" t="s">
        <v>1214</v>
      </c>
      <c r="AH210" s="879"/>
      <c r="AI210" s="879" t="s">
        <v>546</v>
      </c>
      <c r="AJ210" s="879" t="s">
        <v>68</v>
      </c>
      <c r="AK210" s="876">
        <f t="shared" si="68"/>
        <v>46137</v>
      </c>
      <c r="AL210" s="876">
        <f t="shared" si="63"/>
        <v>46137</v>
      </c>
      <c r="AM210" s="876">
        <v>46386</v>
      </c>
      <c r="AN210" s="887">
        <v>2026</v>
      </c>
      <c r="AO210" s="872"/>
      <c r="AP210" s="872"/>
      <c r="AQ210" s="872"/>
      <c r="AR210" s="872"/>
      <c r="AS210" s="872"/>
      <c r="AT210" s="872"/>
      <c r="AU210" s="872"/>
      <c r="AV210" s="872"/>
      <c r="AW210" s="872"/>
      <c r="AX210" s="872"/>
      <c r="AY210" s="872"/>
      <c r="AZ210" s="883" t="s">
        <v>1202</v>
      </c>
      <c r="BA210" s="1063">
        <v>575</v>
      </c>
    </row>
    <row r="211" spans="1:53" s="882" customFormat="1" ht="47.25" x14ac:dyDescent="0.25">
      <c r="A211" s="866" t="s">
        <v>629</v>
      </c>
      <c r="B211" s="867" t="s">
        <v>758</v>
      </c>
      <c r="C211" s="868" t="s">
        <v>57</v>
      </c>
      <c r="D211" s="828" t="s">
        <v>541</v>
      </c>
      <c r="E211" s="828" t="s">
        <v>59</v>
      </c>
      <c r="F211" s="870" t="s">
        <v>413</v>
      </c>
      <c r="G211" s="828" t="s">
        <v>1215</v>
      </c>
      <c r="H211" s="871" t="s">
        <v>760</v>
      </c>
      <c r="I211" s="871" t="s">
        <v>761</v>
      </c>
      <c r="J211" s="828">
        <v>2</v>
      </c>
      <c r="K211" s="828"/>
      <c r="L211" s="829" t="s">
        <v>63</v>
      </c>
      <c r="M211" s="872"/>
      <c r="N211" s="873" t="s">
        <v>64</v>
      </c>
      <c r="O211" s="836">
        <v>300</v>
      </c>
      <c r="P211" s="874">
        <f>O211*1.22</f>
        <v>366</v>
      </c>
      <c r="Q211" s="875">
        <f t="shared" si="67"/>
        <v>366</v>
      </c>
      <c r="R211" s="875"/>
      <c r="S211" s="875"/>
      <c r="T211" s="875"/>
      <c r="U211" s="829" t="s">
        <v>95</v>
      </c>
      <c r="V211" s="829" t="s">
        <v>57</v>
      </c>
      <c r="W211" s="873" t="s">
        <v>183</v>
      </c>
      <c r="X211" s="876">
        <v>46087</v>
      </c>
      <c r="Y211" s="877">
        <f>X211+30</f>
        <v>46117</v>
      </c>
      <c r="Z211" s="872"/>
      <c r="AA211" s="872"/>
      <c r="AB211" s="872"/>
      <c r="AC211" s="872"/>
      <c r="AD211" s="878" t="str">
        <f t="shared" si="64"/>
        <v>Поставка средств защиты головы, рук, органов зрения, слуха, дыхания</v>
      </c>
      <c r="AE211" s="879" t="s">
        <v>753</v>
      </c>
      <c r="AF211" s="879" t="s">
        <v>545</v>
      </c>
      <c r="AG211" s="880" t="s">
        <v>1214</v>
      </c>
      <c r="AH211" s="879" t="s">
        <v>413</v>
      </c>
      <c r="AI211" s="879" t="s">
        <v>546</v>
      </c>
      <c r="AJ211" s="879" t="s">
        <v>68</v>
      </c>
      <c r="AK211" s="876">
        <f t="shared" si="68"/>
        <v>46137</v>
      </c>
      <c r="AL211" s="876">
        <f t="shared" si="63"/>
        <v>46137</v>
      </c>
      <c r="AM211" s="876">
        <v>46386</v>
      </c>
      <c r="AN211" s="888">
        <v>2026</v>
      </c>
      <c r="AO211" s="872"/>
      <c r="AP211" s="872"/>
      <c r="AQ211" s="872"/>
      <c r="AR211" s="872"/>
      <c r="AS211" s="872"/>
      <c r="AT211" s="872"/>
      <c r="AU211" s="872"/>
      <c r="AV211" s="872"/>
      <c r="AW211" s="872"/>
      <c r="AX211" s="872"/>
      <c r="AY211" s="872"/>
      <c r="AZ211" s="883" t="s">
        <v>1202</v>
      </c>
      <c r="BA211" s="1063">
        <v>576</v>
      </c>
    </row>
    <row r="212" spans="1:53" s="778" customFormat="1" ht="70.900000000000006" customHeight="1" x14ac:dyDescent="0.25">
      <c r="A212" s="824" t="s">
        <v>629</v>
      </c>
      <c r="B212" s="555" t="s">
        <v>762</v>
      </c>
      <c r="C212" s="779" t="s">
        <v>57</v>
      </c>
      <c r="D212" s="475" t="s">
        <v>541</v>
      </c>
      <c r="E212" s="475" t="s">
        <v>59</v>
      </c>
      <c r="F212" s="757" t="s">
        <v>413</v>
      </c>
      <c r="G212" s="475" t="s">
        <v>763</v>
      </c>
      <c r="H212" s="787" t="s">
        <v>1188</v>
      </c>
      <c r="I212" s="787" t="s">
        <v>1189</v>
      </c>
      <c r="J212" s="475">
        <v>2</v>
      </c>
      <c r="K212" s="475"/>
      <c r="L212" s="455" t="s">
        <v>63</v>
      </c>
      <c r="M212" s="629"/>
      <c r="N212" s="557" t="s">
        <v>64</v>
      </c>
      <c r="O212" s="625">
        <v>324.00281000000001</v>
      </c>
      <c r="P212" s="780">
        <v>395.2834282</v>
      </c>
      <c r="Q212" s="781">
        <v>395.2834282</v>
      </c>
      <c r="R212" s="781"/>
      <c r="S212" s="781"/>
      <c r="T212" s="781"/>
      <c r="U212" s="455" t="s">
        <v>95</v>
      </c>
      <c r="V212" s="455" t="s">
        <v>57</v>
      </c>
      <c r="W212" s="557" t="s">
        <v>183</v>
      </c>
      <c r="X212" s="759">
        <v>46080</v>
      </c>
      <c r="Y212" s="825">
        <v>46110</v>
      </c>
      <c r="Z212" s="629"/>
      <c r="AA212" s="629"/>
      <c r="AB212" s="629"/>
      <c r="AC212" s="629"/>
      <c r="AD212" s="562" t="s">
        <v>763</v>
      </c>
      <c r="AE212" s="782" t="s">
        <v>753</v>
      </c>
      <c r="AF212" s="782" t="s">
        <v>1190</v>
      </c>
      <c r="AG212" s="553" t="s">
        <v>1191</v>
      </c>
      <c r="AH212" s="782" t="s">
        <v>1192</v>
      </c>
      <c r="AI212" s="782" t="s">
        <v>546</v>
      </c>
      <c r="AJ212" s="782" t="s">
        <v>68</v>
      </c>
      <c r="AK212" s="759">
        <v>46130</v>
      </c>
      <c r="AL212" s="759">
        <v>46130</v>
      </c>
      <c r="AM212" s="826">
        <v>46175</v>
      </c>
      <c r="AN212" s="827">
        <v>2026</v>
      </c>
      <c r="AO212" s="629"/>
      <c r="AP212" s="629"/>
      <c r="AQ212" s="629"/>
      <c r="AR212" s="629"/>
      <c r="AS212" s="629"/>
      <c r="AT212" s="629"/>
      <c r="AU212" s="629"/>
      <c r="AV212" s="629"/>
      <c r="AW212" s="629"/>
      <c r="AX212" s="629"/>
      <c r="AY212" s="629"/>
      <c r="AZ212" s="762" t="s">
        <v>1183</v>
      </c>
      <c r="BA212" s="777">
        <v>577</v>
      </c>
    </row>
    <row r="213" spans="1:53" s="100" customFormat="1" ht="72.599999999999994" customHeight="1" x14ac:dyDescent="0.25">
      <c r="A213" s="135" t="s">
        <v>629</v>
      </c>
      <c r="B213" s="390" t="s">
        <v>764</v>
      </c>
      <c r="C213" s="275" t="s">
        <v>57</v>
      </c>
      <c r="D213" s="19" t="s">
        <v>541</v>
      </c>
      <c r="E213" s="19" t="s">
        <v>59</v>
      </c>
      <c r="F213" s="335" t="s">
        <v>413</v>
      </c>
      <c r="G213" s="19" t="s">
        <v>765</v>
      </c>
      <c r="H213" s="19" t="s">
        <v>710</v>
      </c>
      <c r="I213" s="19" t="s">
        <v>766</v>
      </c>
      <c r="J213" s="19">
        <v>2</v>
      </c>
      <c r="K213" s="19"/>
      <c r="L213" s="20" t="s">
        <v>63</v>
      </c>
      <c r="M213" s="43"/>
      <c r="N213" s="287" t="s">
        <v>64</v>
      </c>
      <c r="O213" s="25">
        <f t="shared" si="58"/>
        <v>1967.2131147540983</v>
      </c>
      <c r="P213" s="48">
        <v>2400</v>
      </c>
      <c r="Q213" s="118">
        <f t="shared" ref="Q213:Q228" si="69">P213</f>
        <v>2400</v>
      </c>
      <c r="R213" s="118"/>
      <c r="S213" s="118"/>
      <c r="T213" s="118"/>
      <c r="U213" s="20" t="s">
        <v>95</v>
      </c>
      <c r="V213" s="20" t="s">
        <v>65</v>
      </c>
      <c r="W213" s="287" t="s">
        <v>183</v>
      </c>
      <c r="X213" s="111">
        <v>46325</v>
      </c>
      <c r="Y213" s="136">
        <f t="shared" si="59"/>
        <v>46370</v>
      </c>
      <c r="Z213" s="43"/>
      <c r="AA213" s="43"/>
      <c r="AB213" s="43"/>
      <c r="AC213" s="43"/>
      <c r="AD213" s="286" t="str">
        <f t="shared" si="64"/>
        <v>поставка средств защиты от поражения электрическим током</v>
      </c>
      <c r="AE213" s="46" t="s">
        <v>753</v>
      </c>
      <c r="AF213" s="46" t="s">
        <v>222</v>
      </c>
      <c r="AG213" s="332" t="s">
        <v>106</v>
      </c>
      <c r="AH213" s="46" t="s">
        <v>767</v>
      </c>
      <c r="AI213" s="46" t="s">
        <v>546</v>
      </c>
      <c r="AJ213" s="46" t="s">
        <v>68</v>
      </c>
      <c r="AK213" s="111">
        <f t="shared" ref="AK213:AK225" si="70">Y213+20</f>
        <v>46390</v>
      </c>
      <c r="AL213" s="111">
        <f t="shared" si="63"/>
        <v>46390</v>
      </c>
      <c r="AM213" s="121">
        <f t="shared" ref="AM213:AM228" si="71">AL213+30</f>
        <v>46420</v>
      </c>
      <c r="AN213" s="122">
        <v>2026</v>
      </c>
      <c r="AO213" s="43"/>
      <c r="AP213" s="43"/>
      <c r="AQ213" s="43"/>
      <c r="AR213" s="43"/>
      <c r="AS213" s="43"/>
      <c r="AT213" s="43"/>
      <c r="AU213" s="43"/>
      <c r="AV213" s="43"/>
      <c r="AW213" s="43"/>
      <c r="AX213" s="43"/>
      <c r="AY213" s="43"/>
      <c r="AZ213" s="51" t="s">
        <v>1408</v>
      </c>
      <c r="BA213" s="647">
        <v>578</v>
      </c>
    </row>
    <row r="214" spans="1:53" s="100" customFormat="1" ht="75.75" customHeight="1" x14ac:dyDescent="0.25">
      <c r="A214" s="135" t="s">
        <v>629</v>
      </c>
      <c r="B214" s="390" t="s">
        <v>768</v>
      </c>
      <c r="C214" s="275" t="s">
        <v>57</v>
      </c>
      <c r="D214" s="19" t="s">
        <v>541</v>
      </c>
      <c r="E214" s="19" t="s">
        <v>59</v>
      </c>
      <c r="F214" s="335" t="s">
        <v>413</v>
      </c>
      <c r="G214" s="19" t="s">
        <v>769</v>
      </c>
      <c r="H214" s="19" t="s">
        <v>710</v>
      </c>
      <c r="I214" s="19" t="s">
        <v>766</v>
      </c>
      <c r="J214" s="19">
        <v>2</v>
      </c>
      <c r="K214" s="19"/>
      <c r="L214" s="20" t="s">
        <v>63</v>
      </c>
      <c r="M214" s="43"/>
      <c r="N214" s="287" t="s">
        <v>64</v>
      </c>
      <c r="O214" s="25">
        <f t="shared" si="58"/>
        <v>1967.2131147540983</v>
      </c>
      <c r="P214" s="48">
        <v>2400</v>
      </c>
      <c r="Q214" s="118">
        <f t="shared" si="69"/>
        <v>2400</v>
      </c>
      <c r="R214" s="118"/>
      <c r="S214" s="118"/>
      <c r="T214" s="118"/>
      <c r="U214" s="20" t="s">
        <v>95</v>
      </c>
      <c r="V214" s="20" t="s">
        <v>65</v>
      </c>
      <c r="W214" s="287" t="s">
        <v>183</v>
      </c>
      <c r="X214" s="111">
        <v>46325</v>
      </c>
      <c r="Y214" s="136">
        <f t="shared" si="59"/>
        <v>46370</v>
      </c>
      <c r="Z214" s="43"/>
      <c r="AA214" s="43"/>
      <c r="AB214" s="43"/>
      <c r="AC214" s="43"/>
      <c r="AD214" s="286" t="str">
        <f t="shared" si="64"/>
        <v>поставка средств защиты, приспособлений и инструм. для работы на высоте</v>
      </c>
      <c r="AE214" s="46" t="s">
        <v>753</v>
      </c>
      <c r="AF214" s="46" t="s">
        <v>222</v>
      </c>
      <c r="AG214" s="332" t="s">
        <v>106</v>
      </c>
      <c r="AH214" s="46" t="s">
        <v>770</v>
      </c>
      <c r="AI214" s="46" t="s">
        <v>546</v>
      </c>
      <c r="AJ214" s="46" t="s">
        <v>68</v>
      </c>
      <c r="AK214" s="111">
        <f t="shared" si="70"/>
        <v>46390</v>
      </c>
      <c r="AL214" s="111">
        <f t="shared" si="63"/>
        <v>46390</v>
      </c>
      <c r="AM214" s="121">
        <f t="shared" si="71"/>
        <v>46420</v>
      </c>
      <c r="AN214" s="122">
        <v>2026</v>
      </c>
      <c r="AO214" s="43"/>
      <c r="AP214" s="43"/>
      <c r="AQ214" s="43"/>
      <c r="AR214" s="43"/>
      <c r="AS214" s="43"/>
      <c r="AT214" s="43"/>
      <c r="AU214" s="43"/>
      <c r="AV214" s="43"/>
      <c r="AW214" s="43"/>
      <c r="AX214" s="43"/>
      <c r="AY214" s="43"/>
      <c r="AZ214" s="51" t="s">
        <v>1408</v>
      </c>
      <c r="BA214" s="647">
        <v>579</v>
      </c>
    </row>
    <row r="215" spans="1:53" s="100" customFormat="1" ht="57" customHeight="1" x14ac:dyDescent="0.25">
      <c r="A215" s="135" t="s">
        <v>629</v>
      </c>
      <c r="B215" s="390" t="s">
        <v>771</v>
      </c>
      <c r="C215" s="275" t="s">
        <v>57</v>
      </c>
      <c r="D215" s="19" t="s">
        <v>541</v>
      </c>
      <c r="E215" s="19" t="s">
        <v>59</v>
      </c>
      <c r="F215" s="335" t="s">
        <v>413</v>
      </c>
      <c r="G215" s="19" t="s">
        <v>772</v>
      </c>
      <c r="H215" s="19" t="s">
        <v>773</v>
      </c>
      <c r="I215" s="19" t="s">
        <v>774</v>
      </c>
      <c r="J215" s="19">
        <v>2</v>
      </c>
      <c r="K215" s="19"/>
      <c r="L215" s="20" t="s">
        <v>63</v>
      </c>
      <c r="M215" s="43"/>
      <c r="N215" s="287" t="s">
        <v>64</v>
      </c>
      <c r="O215" s="25">
        <f t="shared" si="58"/>
        <v>413.11475409836066</v>
      </c>
      <c r="P215" s="48">
        <v>504</v>
      </c>
      <c r="Q215" s="118">
        <f t="shared" si="69"/>
        <v>504</v>
      </c>
      <c r="R215" s="118"/>
      <c r="S215" s="118"/>
      <c r="T215" s="118"/>
      <c r="U215" s="20" t="s">
        <v>95</v>
      </c>
      <c r="V215" s="20" t="s">
        <v>57</v>
      </c>
      <c r="W215" s="287" t="s">
        <v>183</v>
      </c>
      <c r="X215" s="111">
        <v>46054</v>
      </c>
      <c r="Y215" s="136">
        <f t="shared" si="59"/>
        <v>46099</v>
      </c>
      <c r="Z215" s="43"/>
      <c r="AA215" s="43"/>
      <c r="AB215" s="43"/>
      <c r="AC215" s="43"/>
      <c r="AD215" s="286" t="str">
        <f t="shared" si="64"/>
        <v>поставка средств для защиты и ухода за кожей, репеллентов</v>
      </c>
      <c r="AE215" s="46" t="s">
        <v>753</v>
      </c>
      <c r="AF215" s="46" t="s">
        <v>222</v>
      </c>
      <c r="AG215" s="332" t="s">
        <v>106</v>
      </c>
      <c r="AH215" s="46" t="s">
        <v>775</v>
      </c>
      <c r="AI215" s="46" t="s">
        <v>546</v>
      </c>
      <c r="AJ215" s="46" t="s">
        <v>68</v>
      </c>
      <c r="AK215" s="111">
        <f t="shared" si="70"/>
        <v>46119</v>
      </c>
      <c r="AL215" s="111">
        <f t="shared" si="63"/>
        <v>46119</v>
      </c>
      <c r="AM215" s="121">
        <f t="shared" si="71"/>
        <v>46149</v>
      </c>
      <c r="AN215" s="122">
        <v>2026</v>
      </c>
      <c r="AO215" s="43"/>
      <c r="AP215" s="43"/>
      <c r="AQ215" s="43"/>
      <c r="AR215" s="43"/>
      <c r="AS215" s="43"/>
      <c r="AT215" s="43"/>
      <c r="AU215" s="43"/>
      <c r="AV215" s="43"/>
      <c r="AW215" s="43"/>
      <c r="AX215" s="43"/>
      <c r="AY215" s="43"/>
      <c r="AZ215" s="43"/>
      <c r="BA215" s="647">
        <v>580</v>
      </c>
    </row>
    <row r="216" spans="1:53" s="100" customFormat="1" ht="72" customHeight="1" x14ac:dyDescent="0.25">
      <c r="A216" s="135" t="s">
        <v>629</v>
      </c>
      <c r="B216" s="390" t="s">
        <v>776</v>
      </c>
      <c r="C216" s="275" t="s">
        <v>57</v>
      </c>
      <c r="D216" s="19" t="s">
        <v>541</v>
      </c>
      <c r="E216" s="19" t="s">
        <v>59</v>
      </c>
      <c r="F216" s="335" t="s">
        <v>413</v>
      </c>
      <c r="G216" s="19" t="s">
        <v>777</v>
      </c>
      <c r="H216" s="17" t="s">
        <v>714</v>
      </c>
      <c r="I216" s="17" t="s">
        <v>778</v>
      </c>
      <c r="J216" s="19">
        <v>2</v>
      </c>
      <c r="K216" s="19"/>
      <c r="L216" s="20" t="s">
        <v>63</v>
      </c>
      <c r="M216" s="43"/>
      <c r="N216" s="287" t="s">
        <v>64</v>
      </c>
      <c r="O216" s="25">
        <f t="shared" si="58"/>
        <v>98.26229508196721</v>
      </c>
      <c r="P216" s="48">
        <v>119.88</v>
      </c>
      <c r="Q216" s="118">
        <f t="shared" si="69"/>
        <v>119.88</v>
      </c>
      <c r="R216" s="118"/>
      <c r="S216" s="118"/>
      <c r="T216" s="118"/>
      <c r="U216" s="70" t="s">
        <v>95</v>
      </c>
      <c r="V216" s="20" t="s">
        <v>57</v>
      </c>
      <c r="W216" s="287" t="s">
        <v>183</v>
      </c>
      <c r="X216" s="111">
        <v>46325</v>
      </c>
      <c r="Y216" s="136">
        <f t="shared" si="59"/>
        <v>46370</v>
      </c>
      <c r="Z216" s="43"/>
      <c r="AA216" s="43"/>
      <c r="AB216" s="43"/>
      <c r="AC216" s="43"/>
      <c r="AD216" s="286" t="str">
        <f t="shared" si="64"/>
        <v>поставка средств моющих</v>
      </c>
      <c r="AE216" s="46" t="s">
        <v>753</v>
      </c>
      <c r="AF216" s="46" t="s">
        <v>222</v>
      </c>
      <c r="AG216" s="332" t="s">
        <v>106</v>
      </c>
      <c r="AH216" s="46" t="s">
        <v>779</v>
      </c>
      <c r="AI216" s="46" t="s">
        <v>546</v>
      </c>
      <c r="AJ216" s="46" t="s">
        <v>68</v>
      </c>
      <c r="AK216" s="111">
        <f t="shared" si="70"/>
        <v>46390</v>
      </c>
      <c r="AL216" s="111">
        <f t="shared" si="63"/>
        <v>46390</v>
      </c>
      <c r="AM216" s="121">
        <f t="shared" si="71"/>
        <v>46420</v>
      </c>
      <c r="AN216" s="122">
        <v>2026</v>
      </c>
      <c r="AO216" s="43"/>
      <c r="AP216" s="43"/>
      <c r="AQ216" s="43"/>
      <c r="AR216" s="43"/>
      <c r="AS216" s="43"/>
      <c r="AT216" s="43"/>
      <c r="AU216" s="43"/>
      <c r="AV216" s="43"/>
      <c r="AW216" s="43"/>
      <c r="AX216" s="43"/>
      <c r="AY216" s="43"/>
      <c r="AZ216" s="51" t="s">
        <v>1236</v>
      </c>
      <c r="BA216" s="647">
        <v>581</v>
      </c>
    </row>
    <row r="217" spans="1:53" s="100" customFormat="1" ht="70.900000000000006" customHeight="1" x14ac:dyDescent="0.25">
      <c r="A217" s="135" t="s">
        <v>629</v>
      </c>
      <c r="B217" s="390" t="s">
        <v>780</v>
      </c>
      <c r="C217" s="275" t="s">
        <v>57</v>
      </c>
      <c r="D217" s="19" t="s">
        <v>541</v>
      </c>
      <c r="E217" s="19" t="s">
        <v>59</v>
      </c>
      <c r="F217" s="335" t="s">
        <v>413</v>
      </c>
      <c r="G217" s="19" t="s">
        <v>781</v>
      </c>
      <c r="H217" s="17" t="s">
        <v>714</v>
      </c>
      <c r="I217" s="17" t="s">
        <v>782</v>
      </c>
      <c r="J217" s="19">
        <v>2</v>
      </c>
      <c r="K217" s="19"/>
      <c r="L217" s="20" t="s">
        <v>63</v>
      </c>
      <c r="M217" s="43"/>
      <c r="N217" s="287" t="s">
        <v>64</v>
      </c>
      <c r="O217" s="25">
        <f t="shared" si="58"/>
        <v>98.26229508196721</v>
      </c>
      <c r="P217" s="48">
        <v>119.88</v>
      </c>
      <c r="Q217" s="118">
        <f t="shared" si="69"/>
        <v>119.88</v>
      </c>
      <c r="R217" s="118"/>
      <c r="S217" s="118"/>
      <c r="T217" s="118"/>
      <c r="U217" s="20" t="s">
        <v>95</v>
      </c>
      <c r="V217" s="20" t="s">
        <v>57</v>
      </c>
      <c r="W217" s="287" t="s">
        <v>183</v>
      </c>
      <c r="X217" s="111">
        <v>46325</v>
      </c>
      <c r="Y217" s="136">
        <f t="shared" si="59"/>
        <v>46370</v>
      </c>
      <c r="Z217" s="43"/>
      <c r="AA217" s="43"/>
      <c r="AB217" s="43"/>
      <c r="AC217" s="43"/>
      <c r="AD217" s="286" t="str">
        <f t="shared" si="64"/>
        <v>поставка мыла кускового</v>
      </c>
      <c r="AE217" s="46" t="s">
        <v>753</v>
      </c>
      <c r="AF217" s="46" t="s">
        <v>222</v>
      </c>
      <c r="AG217" s="332" t="s">
        <v>106</v>
      </c>
      <c r="AH217" s="46" t="s">
        <v>783</v>
      </c>
      <c r="AI217" s="46" t="s">
        <v>546</v>
      </c>
      <c r="AJ217" s="46" t="s">
        <v>68</v>
      </c>
      <c r="AK217" s="111">
        <f t="shared" si="70"/>
        <v>46390</v>
      </c>
      <c r="AL217" s="111">
        <f t="shared" si="63"/>
        <v>46390</v>
      </c>
      <c r="AM217" s="121">
        <f t="shared" si="71"/>
        <v>46420</v>
      </c>
      <c r="AN217" s="122">
        <v>2026</v>
      </c>
      <c r="AO217" s="43"/>
      <c r="AP217" s="43"/>
      <c r="AQ217" s="43"/>
      <c r="AR217" s="43"/>
      <c r="AS217" s="43"/>
      <c r="AT217" s="43"/>
      <c r="AU217" s="43"/>
      <c r="AV217" s="43"/>
      <c r="AW217" s="43"/>
      <c r="AX217" s="43"/>
      <c r="AY217" s="43"/>
      <c r="AZ217" s="51" t="s">
        <v>1236</v>
      </c>
      <c r="BA217" s="647">
        <v>582</v>
      </c>
    </row>
    <row r="218" spans="1:53" s="778" customFormat="1" ht="70.900000000000006" customHeight="1" x14ac:dyDescent="0.25">
      <c r="A218" s="824" t="s">
        <v>629</v>
      </c>
      <c r="B218" s="555" t="s">
        <v>784</v>
      </c>
      <c r="C218" s="779" t="s">
        <v>57</v>
      </c>
      <c r="D218" s="475" t="s">
        <v>541</v>
      </c>
      <c r="E218" s="475" t="s">
        <v>59</v>
      </c>
      <c r="F218" s="757" t="s">
        <v>413</v>
      </c>
      <c r="G218" s="475" t="s">
        <v>785</v>
      </c>
      <c r="H218" s="787" t="s">
        <v>1193</v>
      </c>
      <c r="I218" s="475" t="s">
        <v>1194</v>
      </c>
      <c r="J218" s="475">
        <v>2</v>
      </c>
      <c r="K218" s="475"/>
      <c r="L218" s="455" t="s">
        <v>63</v>
      </c>
      <c r="M218" s="629"/>
      <c r="N218" s="557" t="s">
        <v>64</v>
      </c>
      <c r="O218" s="625">
        <v>88.467259999999996</v>
      </c>
      <c r="P218" s="780">
        <v>107.93005719999999</v>
      </c>
      <c r="Q218" s="781">
        <v>107.93005719999999</v>
      </c>
      <c r="R218" s="781"/>
      <c r="S218" s="781"/>
      <c r="T218" s="781"/>
      <c r="U218" s="455" t="s">
        <v>95</v>
      </c>
      <c r="V218" s="455" t="s">
        <v>57</v>
      </c>
      <c r="W218" s="557" t="s">
        <v>183</v>
      </c>
      <c r="X218" s="759">
        <v>46080</v>
      </c>
      <c r="Y218" s="825">
        <v>46110</v>
      </c>
      <c r="Z218" s="629"/>
      <c r="AA218" s="629"/>
      <c r="AB218" s="629"/>
      <c r="AC218" s="629"/>
      <c r="AD218" s="562" t="s">
        <v>785</v>
      </c>
      <c r="AE218" s="782" t="s">
        <v>753</v>
      </c>
      <c r="AF218" s="782" t="s">
        <v>222</v>
      </c>
      <c r="AG218" s="553" t="s">
        <v>106</v>
      </c>
      <c r="AH218" s="782" t="s">
        <v>787</v>
      </c>
      <c r="AI218" s="782" t="s">
        <v>546</v>
      </c>
      <c r="AJ218" s="782" t="s">
        <v>68</v>
      </c>
      <c r="AK218" s="759">
        <v>46130</v>
      </c>
      <c r="AL218" s="759">
        <v>46130</v>
      </c>
      <c r="AM218" s="826">
        <v>46160</v>
      </c>
      <c r="AN218" s="827">
        <v>2026</v>
      </c>
      <c r="AO218" s="629"/>
      <c r="AP218" s="629"/>
      <c r="AQ218" s="629"/>
      <c r="AR218" s="629"/>
      <c r="AS218" s="629"/>
      <c r="AT218" s="629"/>
      <c r="AU218" s="629"/>
      <c r="AV218" s="629"/>
      <c r="AW218" s="629"/>
      <c r="AX218" s="629"/>
      <c r="AY218" s="629"/>
      <c r="AZ218" s="762" t="s">
        <v>1183</v>
      </c>
      <c r="BA218" s="777">
        <v>583</v>
      </c>
    </row>
    <row r="219" spans="1:53" s="778" customFormat="1" ht="69" customHeight="1" x14ac:dyDescent="0.25">
      <c r="A219" s="889" t="s">
        <v>629</v>
      </c>
      <c r="B219" s="890" t="s">
        <v>788</v>
      </c>
      <c r="C219" s="779" t="s">
        <v>57</v>
      </c>
      <c r="D219" s="614" t="s">
        <v>541</v>
      </c>
      <c r="E219" s="614" t="s">
        <v>59</v>
      </c>
      <c r="F219" s="891" t="s">
        <v>413</v>
      </c>
      <c r="G219" s="614" t="s">
        <v>789</v>
      </c>
      <c r="H219" s="614" t="s">
        <v>1341</v>
      </c>
      <c r="I219" s="614" t="s">
        <v>1342</v>
      </c>
      <c r="J219" s="614">
        <v>2</v>
      </c>
      <c r="K219" s="614"/>
      <c r="L219" s="567" t="s">
        <v>63</v>
      </c>
      <c r="M219" s="892"/>
      <c r="N219" s="893" t="s">
        <v>64</v>
      </c>
      <c r="O219" s="894">
        <v>248.79355000000001</v>
      </c>
      <c r="P219" s="895">
        <f>O219*1.22</f>
        <v>303.52813100000003</v>
      </c>
      <c r="Q219" s="896">
        <f t="shared" ref="Q219:Q220" si="72">P219</f>
        <v>303.52813100000003</v>
      </c>
      <c r="R219" s="896"/>
      <c r="S219" s="896"/>
      <c r="T219" s="896"/>
      <c r="U219" s="567" t="s">
        <v>95</v>
      </c>
      <c r="V219" s="567" t="s">
        <v>57</v>
      </c>
      <c r="W219" s="893" t="s">
        <v>183</v>
      </c>
      <c r="X219" s="897">
        <v>46142</v>
      </c>
      <c r="Y219" s="898">
        <f>X219+30</f>
        <v>46172</v>
      </c>
      <c r="Z219" s="892"/>
      <c r="AA219" s="892"/>
      <c r="AB219" s="892"/>
      <c r="AC219" s="892"/>
      <c r="AD219" s="899" t="str">
        <f t="shared" ref="AD219:AD220" si="73">G219</f>
        <v>поставка средств пожаротушения</v>
      </c>
      <c r="AE219" s="885" t="s">
        <v>753</v>
      </c>
      <c r="AF219" s="885" t="s">
        <v>1343</v>
      </c>
      <c r="AG219" s="886" t="s">
        <v>1344</v>
      </c>
      <c r="AH219" s="885" t="s">
        <v>1345</v>
      </c>
      <c r="AI219" s="885" t="s">
        <v>1232</v>
      </c>
      <c r="AJ219" s="885" t="s">
        <v>1233</v>
      </c>
      <c r="AK219" s="897">
        <f t="shared" ref="AK219:AK220" si="74">Y219+20</f>
        <v>46192</v>
      </c>
      <c r="AL219" s="897">
        <f t="shared" ref="AL219:AL220" si="75">AK219</f>
        <v>46192</v>
      </c>
      <c r="AM219" s="826">
        <f t="shared" ref="AM219:AM220" si="76">AL219+30</f>
        <v>46222</v>
      </c>
      <c r="AN219" s="827">
        <v>2026</v>
      </c>
      <c r="AO219" s="892"/>
      <c r="AP219" s="892"/>
      <c r="AQ219" s="892"/>
      <c r="AR219" s="892"/>
      <c r="AS219" s="892"/>
      <c r="AT219" s="892"/>
      <c r="AU219" s="892"/>
      <c r="AV219" s="892"/>
      <c r="AW219" s="892"/>
      <c r="AX219" s="892"/>
      <c r="AY219" s="892"/>
      <c r="AZ219" s="615" t="s">
        <v>1340</v>
      </c>
      <c r="BA219" s="777">
        <v>584</v>
      </c>
    </row>
    <row r="220" spans="1:53" s="778" customFormat="1" ht="69.599999999999994" customHeight="1" x14ac:dyDescent="0.25">
      <c r="A220" s="1077" t="s">
        <v>629</v>
      </c>
      <c r="B220" s="890" t="s">
        <v>792</v>
      </c>
      <c r="C220" s="779" t="s">
        <v>57</v>
      </c>
      <c r="D220" s="614" t="s">
        <v>541</v>
      </c>
      <c r="E220" s="614" t="s">
        <v>59</v>
      </c>
      <c r="F220" s="891" t="s">
        <v>413</v>
      </c>
      <c r="G220" s="614" t="s">
        <v>793</v>
      </c>
      <c r="H220" s="884" t="s">
        <v>722</v>
      </c>
      <c r="I220" s="884" t="s">
        <v>817</v>
      </c>
      <c r="J220" s="614">
        <v>2</v>
      </c>
      <c r="K220" s="614"/>
      <c r="L220" s="567" t="s">
        <v>63</v>
      </c>
      <c r="M220" s="892"/>
      <c r="N220" s="893" t="s">
        <v>64</v>
      </c>
      <c r="O220" s="894">
        <v>249.94400999999999</v>
      </c>
      <c r="P220" s="895">
        <f>O220*1.22</f>
        <v>304.93169219999999</v>
      </c>
      <c r="Q220" s="896">
        <f t="shared" si="72"/>
        <v>304.93169219999999</v>
      </c>
      <c r="R220" s="896"/>
      <c r="S220" s="896"/>
      <c r="T220" s="896"/>
      <c r="U220" s="567" t="s">
        <v>95</v>
      </c>
      <c r="V220" s="567" t="s">
        <v>57</v>
      </c>
      <c r="W220" s="893" t="s">
        <v>183</v>
      </c>
      <c r="X220" s="897">
        <v>46146</v>
      </c>
      <c r="Y220" s="897">
        <f>X220+30</f>
        <v>46176</v>
      </c>
      <c r="Z220" s="892"/>
      <c r="AA220" s="892"/>
      <c r="AB220" s="892"/>
      <c r="AC220" s="892"/>
      <c r="AD220" s="899" t="str">
        <f t="shared" si="73"/>
        <v xml:space="preserve">поставка полиграфической продукции по технике безопасности </v>
      </c>
      <c r="AE220" s="885" t="s">
        <v>796</v>
      </c>
      <c r="AF220" s="885" t="s">
        <v>545</v>
      </c>
      <c r="AG220" s="893" t="s">
        <v>145</v>
      </c>
      <c r="AH220" s="885" t="s">
        <v>413</v>
      </c>
      <c r="AI220" s="885" t="s">
        <v>546</v>
      </c>
      <c r="AJ220" s="885" t="s">
        <v>68</v>
      </c>
      <c r="AK220" s="897">
        <f t="shared" si="74"/>
        <v>46196</v>
      </c>
      <c r="AL220" s="897">
        <f t="shared" si="75"/>
        <v>46196</v>
      </c>
      <c r="AM220" s="826">
        <f t="shared" si="76"/>
        <v>46226</v>
      </c>
      <c r="AN220" s="827">
        <v>2026</v>
      </c>
      <c r="AO220" s="892"/>
      <c r="AP220" s="892"/>
      <c r="AQ220" s="892"/>
      <c r="AR220" s="892"/>
      <c r="AS220" s="892"/>
      <c r="AT220" s="892"/>
      <c r="AU220" s="892"/>
      <c r="AV220" s="892"/>
      <c r="AW220" s="892"/>
      <c r="AX220" s="892"/>
      <c r="AY220" s="892"/>
      <c r="AZ220" s="615" t="s">
        <v>1354</v>
      </c>
      <c r="BA220" s="777">
        <v>585</v>
      </c>
    </row>
    <row r="221" spans="1:53" s="778" customFormat="1" ht="61.9" customHeight="1" x14ac:dyDescent="0.25">
      <c r="A221" s="889" t="s">
        <v>629</v>
      </c>
      <c r="B221" s="890" t="s">
        <v>797</v>
      </c>
      <c r="C221" s="779" t="s">
        <v>57</v>
      </c>
      <c r="D221" s="614" t="s">
        <v>541</v>
      </c>
      <c r="E221" s="614" t="s">
        <v>59</v>
      </c>
      <c r="F221" s="891" t="s">
        <v>413</v>
      </c>
      <c r="G221" s="614" t="s">
        <v>1216</v>
      </c>
      <c r="H221" s="614" t="s">
        <v>1217</v>
      </c>
      <c r="I221" s="884" t="s">
        <v>1218</v>
      </c>
      <c r="J221" s="614">
        <v>2</v>
      </c>
      <c r="K221" s="614"/>
      <c r="L221" s="567" t="s">
        <v>63</v>
      </c>
      <c r="M221" s="892"/>
      <c r="N221" s="893" t="s">
        <v>64</v>
      </c>
      <c r="O221" s="894">
        <v>255.71926999999999</v>
      </c>
      <c r="P221" s="895">
        <f>O221*1.22</f>
        <v>311.97750939999997</v>
      </c>
      <c r="Q221" s="896">
        <f t="shared" si="69"/>
        <v>311.97750939999997</v>
      </c>
      <c r="R221" s="896"/>
      <c r="S221" s="896"/>
      <c r="T221" s="896"/>
      <c r="U221" s="567" t="s">
        <v>95</v>
      </c>
      <c r="V221" s="567" t="s">
        <v>57</v>
      </c>
      <c r="W221" s="893" t="s">
        <v>183</v>
      </c>
      <c r="X221" s="897">
        <v>46087</v>
      </c>
      <c r="Y221" s="898">
        <f>X221+30</f>
        <v>46117</v>
      </c>
      <c r="Z221" s="892"/>
      <c r="AA221" s="892"/>
      <c r="AB221" s="892"/>
      <c r="AC221" s="892"/>
      <c r="AD221" s="899" t="str">
        <f t="shared" si="64"/>
        <v>Поставка информационных знаков для ПС и ВЛ, знаков и плакатов безопасности</v>
      </c>
      <c r="AE221" s="885" t="s">
        <v>796</v>
      </c>
      <c r="AF221" s="885" t="s">
        <v>1115</v>
      </c>
      <c r="AG221" s="886" t="s">
        <v>1219</v>
      </c>
      <c r="AH221" s="885" t="s">
        <v>1220</v>
      </c>
      <c r="AI221" s="885" t="s">
        <v>1221</v>
      </c>
      <c r="AJ221" s="885" t="s">
        <v>1222</v>
      </c>
      <c r="AK221" s="897">
        <f t="shared" si="70"/>
        <v>46137</v>
      </c>
      <c r="AL221" s="897">
        <f t="shared" si="63"/>
        <v>46137</v>
      </c>
      <c r="AM221" s="826">
        <f t="shared" si="71"/>
        <v>46167</v>
      </c>
      <c r="AN221" s="827">
        <v>2026</v>
      </c>
      <c r="AO221" s="892"/>
      <c r="AP221" s="892"/>
      <c r="AQ221" s="892"/>
      <c r="AR221" s="892"/>
      <c r="AS221" s="892"/>
      <c r="AT221" s="892"/>
      <c r="AU221" s="892"/>
      <c r="AV221" s="892"/>
      <c r="AW221" s="892"/>
      <c r="AX221" s="892"/>
      <c r="AY221" s="892"/>
      <c r="AZ221" s="615" t="s">
        <v>1202</v>
      </c>
      <c r="BA221" s="777">
        <v>586</v>
      </c>
    </row>
    <row r="222" spans="1:53" s="285" customFormat="1" ht="81" customHeight="1" x14ac:dyDescent="0.25">
      <c r="A222" s="282" t="s">
        <v>629</v>
      </c>
      <c r="B222" s="390" t="s">
        <v>801</v>
      </c>
      <c r="C222" s="282" t="s">
        <v>57</v>
      </c>
      <c r="D222" s="282" t="s">
        <v>481</v>
      </c>
      <c r="E222" s="282" t="s">
        <v>59</v>
      </c>
      <c r="F222" s="335" t="s">
        <v>413</v>
      </c>
      <c r="G222" s="282" t="s">
        <v>311</v>
      </c>
      <c r="H222" s="282" t="s">
        <v>117</v>
      </c>
      <c r="I222" s="282" t="s">
        <v>312</v>
      </c>
      <c r="J222" s="282" t="s">
        <v>413</v>
      </c>
      <c r="K222" s="282"/>
      <c r="L222" s="20" t="s">
        <v>63</v>
      </c>
      <c r="M222" s="282"/>
      <c r="N222" s="287" t="s">
        <v>64</v>
      </c>
      <c r="O222" s="25">
        <f t="shared" si="58"/>
        <v>8169.8493897884146</v>
      </c>
      <c r="P222" s="379">
        <v>9967.2162555418654</v>
      </c>
      <c r="Q222" s="25">
        <f t="shared" si="69"/>
        <v>9967.2162555418654</v>
      </c>
      <c r="R222" s="379"/>
      <c r="S222" s="379"/>
      <c r="T222" s="379"/>
      <c r="U222" s="282" t="s">
        <v>1070</v>
      </c>
      <c r="V222" s="20" t="s">
        <v>65</v>
      </c>
      <c r="W222" s="287" t="s">
        <v>183</v>
      </c>
      <c r="X222" s="346">
        <v>46171</v>
      </c>
      <c r="Y222" s="346">
        <f t="shared" ref="Y222:Y225" si="77">X222+45</f>
        <v>46216</v>
      </c>
      <c r="Z222" s="282"/>
      <c r="AA222" s="282"/>
      <c r="AB222" s="282"/>
      <c r="AC222" s="282"/>
      <c r="AD222" s="286" t="str">
        <f t="shared" si="64"/>
        <v>Поставка приборов учета электроэнергии</v>
      </c>
      <c r="AE222" s="282"/>
      <c r="AF222" s="282" t="s">
        <v>222</v>
      </c>
      <c r="AG222" s="332" t="s">
        <v>106</v>
      </c>
      <c r="AH222" s="282">
        <v>172</v>
      </c>
      <c r="AI222" s="282">
        <v>93000000000</v>
      </c>
      <c r="AJ222" s="282" t="s">
        <v>68</v>
      </c>
      <c r="AK222" s="346">
        <f t="shared" si="70"/>
        <v>46236</v>
      </c>
      <c r="AL222" s="346">
        <f t="shared" si="63"/>
        <v>46236</v>
      </c>
      <c r="AM222" s="346">
        <f t="shared" si="71"/>
        <v>46266</v>
      </c>
      <c r="AN222" s="282">
        <v>2026</v>
      </c>
      <c r="AO222" s="282"/>
      <c r="AP222" s="282"/>
      <c r="AQ222" s="282"/>
      <c r="AR222" s="282"/>
      <c r="AS222" s="346"/>
      <c r="AT222" s="348"/>
      <c r="AU222" s="349"/>
      <c r="AV222" s="282"/>
      <c r="AW222" s="282"/>
      <c r="AX222" s="282"/>
      <c r="AY222" s="282"/>
      <c r="AZ222" s="282" t="s">
        <v>1408</v>
      </c>
      <c r="BA222" s="643">
        <v>587</v>
      </c>
    </row>
    <row r="223" spans="1:53" s="285" customFormat="1" ht="81" customHeight="1" x14ac:dyDescent="0.25">
      <c r="A223" s="282" t="s">
        <v>629</v>
      </c>
      <c r="B223" s="390" t="s">
        <v>802</v>
      </c>
      <c r="C223" s="282" t="s">
        <v>57</v>
      </c>
      <c r="D223" s="282" t="s">
        <v>481</v>
      </c>
      <c r="E223" s="282" t="s">
        <v>59</v>
      </c>
      <c r="F223" s="335" t="s">
        <v>413</v>
      </c>
      <c r="G223" s="282" t="s">
        <v>803</v>
      </c>
      <c r="H223" s="282" t="s">
        <v>93</v>
      </c>
      <c r="I223" s="282" t="s">
        <v>94</v>
      </c>
      <c r="J223" s="282" t="s">
        <v>787</v>
      </c>
      <c r="K223" s="282"/>
      <c r="L223" s="20" t="s">
        <v>63</v>
      </c>
      <c r="M223" s="282"/>
      <c r="N223" s="287" t="s">
        <v>64</v>
      </c>
      <c r="O223" s="25">
        <f t="shared" si="58"/>
        <v>2589.6393442622953</v>
      </c>
      <c r="P223" s="379">
        <v>3159.36</v>
      </c>
      <c r="Q223" s="25">
        <f t="shared" si="69"/>
        <v>3159.36</v>
      </c>
      <c r="R223" s="379"/>
      <c r="S223" s="379"/>
      <c r="T223" s="379"/>
      <c r="U223" s="282" t="s">
        <v>95</v>
      </c>
      <c r="V223" s="20" t="s">
        <v>65</v>
      </c>
      <c r="W223" s="287" t="s">
        <v>183</v>
      </c>
      <c r="X223" s="346">
        <v>46171</v>
      </c>
      <c r="Y223" s="346">
        <f t="shared" si="77"/>
        <v>46216</v>
      </c>
      <c r="Z223" s="282"/>
      <c r="AA223" s="282"/>
      <c r="AB223" s="282"/>
      <c r="AC223" s="282"/>
      <c r="AD223" s="286" t="str">
        <f t="shared" si="64"/>
        <v xml:space="preserve"> Поставка самонесущего изолированного провода (СИП) на напряжение до 35 кВ</v>
      </c>
      <c r="AE223" s="282"/>
      <c r="AF223" s="282" t="s">
        <v>96</v>
      </c>
      <c r="AG223" s="332" t="s">
        <v>97</v>
      </c>
      <c r="AH223" s="282">
        <v>20000</v>
      </c>
      <c r="AI223" s="282">
        <v>93000000000</v>
      </c>
      <c r="AJ223" s="282" t="s">
        <v>68</v>
      </c>
      <c r="AK223" s="346">
        <f t="shared" si="70"/>
        <v>46236</v>
      </c>
      <c r="AL223" s="346">
        <f t="shared" si="63"/>
        <v>46236</v>
      </c>
      <c r="AM223" s="346">
        <f t="shared" si="71"/>
        <v>46266</v>
      </c>
      <c r="AN223" s="282">
        <v>2026</v>
      </c>
      <c r="AO223" s="282"/>
      <c r="AP223" s="282"/>
      <c r="AQ223" s="282"/>
      <c r="AR223" s="282"/>
      <c r="AS223" s="346"/>
      <c r="AT223" s="348"/>
      <c r="AU223" s="349"/>
      <c r="AV223" s="282"/>
      <c r="AW223" s="282"/>
      <c r="AX223" s="282"/>
      <c r="AY223" s="282"/>
      <c r="AZ223" s="282" t="s">
        <v>1408</v>
      </c>
      <c r="BA223" s="643">
        <v>588</v>
      </c>
    </row>
    <row r="224" spans="1:53" s="285" customFormat="1" ht="81" customHeight="1" x14ac:dyDescent="0.25">
      <c r="A224" s="282" t="s">
        <v>629</v>
      </c>
      <c r="B224" s="390" t="s">
        <v>804</v>
      </c>
      <c r="C224" s="282" t="s">
        <v>57</v>
      </c>
      <c r="D224" s="282" t="s">
        <v>481</v>
      </c>
      <c r="E224" s="282" t="s">
        <v>59</v>
      </c>
      <c r="F224" s="335" t="s">
        <v>413</v>
      </c>
      <c r="G224" s="282" t="s">
        <v>805</v>
      </c>
      <c r="H224" s="282" t="s">
        <v>806</v>
      </c>
      <c r="I224" s="282" t="s">
        <v>807</v>
      </c>
      <c r="J224" s="282" t="s">
        <v>413</v>
      </c>
      <c r="K224" s="282"/>
      <c r="L224" s="20" t="s">
        <v>63</v>
      </c>
      <c r="M224" s="282"/>
      <c r="N224" s="287" t="s">
        <v>64</v>
      </c>
      <c r="O224" s="25">
        <f t="shared" si="58"/>
        <v>281.5577704918033</v>
      </c>
      <c r="P224" s="379">
        <v>343.50047999999998</v>
      </c>
      <c r="Q224" s="25">
        <f t="shared" si="69"/>
        <v>343.50047999999998</v>
      </c>
      <c r="R224" s="379"/>
      <c r="S224" s="379"/>
      <c r="T224" s="379"/>
      <c r="U224" s="282" t="s">
        <v>272</v>
      </c>
      <c r="V224" s="20" t="s">
        <v>57</v>
      </c>
      <c r="W224" s="287" t="s">
        <v>183</v>
      </c>
      <c r="X224" s="346">
        <v>46171</v>
      </c>
      <c r="Y224" s="346">
        <f t="shared" si="77"/>
        <v>46216</v>
      </c>
      <c r="Z224" s="282"/>
      <c r="AA224" s="282"/>
      <c r="AB224" s="282"/>
      <c r="AC224" s="282"/>
      <c r="AD224" s="286" t="str">
        <f t="shared" si="64"/>
        <v xml:space="preserve"> Поставка трансформаторов тока до 1 кВ</v>
      </c>
      <c r="AE224" s="282"/>
      <c r="AF224" s="282" t="s">
        <v>222</v>
      </c>
      <c r="AG224" s="332" t="s">
        <v>106</v>
      </c>
      <c r="AH224" s="282">
        <v>216</v>
      </c>
      <c r="AI224" s="282">
        <v>93000000000</v>
      </c>
      <c r="AJ224" s="282" t="s">
        <v>68</v>
      </c>
      <c r="AK224" s="346">
        <f t="shared" si="70"/>
        <v>46236</v>
      </c>
      <c r="AL224" s="346">
        <f t="shared" si="63"/>
        <v>46236</v>
      </c>
      <c r="AM224" s="346">
        <f t="shared" si="71"/>
        <v>46266</v>
      </c>
      <c r="AN224" s="282">
        <v>2026</v>
      </c>
      <c r="AO224" s="282"/>
      <c r="AP224" s="282"/>
      <c r="AQ224" s="282"/>
      <c r="AR224" s="282"/>
      <c r="AS224" s="346"/>
      <c r="AT224" s="348"/>
      <c r="AU224" s="349"/>
      <c r="AV224" s="282"/>
      <c r="AW224" s="282"/>
      <c r="AX224" s="282"/>
      <c r="AY224" s="282"/>
      <c r="AZ224" s="282" t="s">
        <v>1408</v>
      </c>
      <c r="BA224" s="643">
        <v>589</v>
      </c>
    </row>
    <row r="225" spans="1:195" s="285" customFormat="1" ht="81" customHeight="1" x14ac:dyDescent="0.25">
      <c r="A225" s="282" t="s">
        <v>629</v>
      </c>
      <c r="B225" s="390" t="s">
        <v>808</v>
      </c>
      <c r="C225" s="282" t="s">
        <v>57</v>
      </c>
      <c r="D225" s="282" t="s">
        <v>481</v>
      </c>
      <c r="E225" s="282" t="s">
        <v>59</v>
      </c>
      <c r="F225" s="335" t="s">
        <v>413</v>
      </c>
      <c r="G225" s="282" t="s">
        <v>112</v>
      </c>
      <c r="H225" s="282" t="s">
        <v>113</v>
      </c>
      <c r="I225" s="282" t="s">
        <v>114</v>
      </c>
      <c r="J225" s="282" t="s">
        <v>787</v>
      </c>
      <c r="K225" s="282"/>
      <c r="L225" s="20" t="s">
        <v>63</v>
      </c>
      <c r="M225" s="282"/>
      <c r="N225" s="287" t="s">
        <v>64</v>
      </c>
      <c r="O225" s="25">
        <f t="shared" si="58"/>
        <v>229.26786885245906</v>
      </c>
      <c r="P225" s="379">
        <v>279.70680000000004</v>
      </c>
      <c r="Q225" s="25">
        <f t="shared" si="69"/>
        <v>279.70680000000004</v>
      </c>
      <c r="R225" s="379"/>
      <c r="S225" s="379"/>
      <c r="T225" s="379"/>
      <c r="U225" s="282" t="s">
        <v>95</v>
      </c>
      <c r="V225" s="20" t="s">
        <v>57</v>
      </c>
      <c r="W225" s="287" t="s">
        <v>183</v>
      </c>
      <c r="X225" s="346">
        <v>46171</v>
      </c>
      <c r="Y225" s="346">
        <f t="shared" si="77"/>
        <v>46216</v>
      </c>
      <c r="Z225" s="282"/>
      <c r="AA225" s="282"/>
      <c r="AB225" s="282"/>
      <c r="AC225" s="282"/>
      <c r="AD225" s="286" t="str">
        <f t="shared" si="64"/>
        <v>Поставка арматуры к самонесущему изолированному проводу (СИП) до 1 кВ</v>
      </c>
      <c r="AE225" s="282"/>
      <c r="AF225" s="282" t="s">
        <v>222</v>
      </c>
      <c r="AG225" s="332" t="s">
        <v>106</v>
      </c>
      <c r="AH225" s="282">
        <v>1</v>
      </c>
      <c r="AI225" s="282">
        <v>93000000000</v>
      </c>
      <c r="AJ225" s="282" t="s">
        <v>68</v>
      </c>
      <c r="AK225" s="346">
        <f t="shared" si="70"/>
        <v>46236</v>
      </c>
      <c r="AL225" s="346">
        <f t="shared" si="63"/>
        <v>46236</v>
      </c>
      <c r="AM225" s="346">
        <f t="shared" si="71"/>
        <v>46266</v>
      </c>
      <c r="AN225" s="282">
        <v>2026</v>
      </c>
      <c r="AO225" s="282"/>
      <c r="AP225" s="282"/>
      <c r="AQ225" s="282"/>
      <c r="AR225" s="282"/>
      <c r="AS225" s="346"/>
      <c r="AT225" s="348"/>
      <c r="AU225" s="349"/>
      <c r="AV225" s="282"/>
      <c r="AW225" s="282"/>
      <c r="AX225" s="282"/>
      <c r="AY225" s="282"/>
      <c r="AZ225" s="282" t="s">
        <v>1408</v>
      </c>
      <c r="BA225" s="643">
        <v>590</v>
      </c>
    </row>
    <row r="226" spans="1:195" s="285" customFormat="1" ht="57.75" customHeight="1" x14ac:dyDescent="0.25">
      <c r="A226" s="338" t="s">
        <v>629</v>
      </c>
      <c r="B226" s="390" t="s">
        <v>809</v>
      </c>
      <c r="C226" s="282" t="s">
        <v>57</v>
      </c>
      <c r="D226" s="282" t="s">
        <v>810</v>
      </c>
      <c r="E226" s="282" t="s">
        <v>59</v>
      </c>
      <c r="F226" s="335" t="s">
        <v>413</v>
      </c>
      <c r="G226" s="282" t="s">
        <v>811</v>
      </c>
      <c r="H226" s="93" t="s">
        <v>756</v>
      </c>
      <c r="I226" s="20" t="s">
        <v>812</v>
      </c>
      <c r="J226" s="20">
        <v>2</v>
      </c>
      <c r="K226" s="20"/>
      <c r="L226" s="20" t="s">
        <v>63</v>
      </c>
      <c r="M226" s="20"/>
      <c r="N226" s="20" t="s">
        <v>118</v>
      </c>
      <c r="O226" s="25">
        <f t="shared" si="58"/>
        <v>163.9344262295082</v>
      </c>
      <c r="P226" s="383">
        <v>200</v>
      </c>
      <c r="Q226" s="25">
        <f t="shared" si="69"/>
        <v>200</v>
      </c>
      <c r="R226" s="383"/>
      <c r="S226" s="383"/>
      <c r="T226" s="383"/>
      <c r="U226" s="282" t="s">
        <v>95</v>
      </c>
      <c r="V226" s="20" t="s">
        <v>57</v>
      </c>
      <c r="W226" s="282" t="s">
        <v>183</v>
      </c>
      <c r="X226" s="346">
        <v>46111</v>
      </c>
      <c r="Y226" s="346">
        <f>X226+30</f>
        <v>46141</v>
      </c>
      <c r="Z226" s="282"/>
      <c r="AA226" s="282"/>
      <c r="AB226" s="282"/>
      <c r="AC226" s="282"/>
      <c r="AD226" s="286" t="str">
        <f t="shared" si="64"/>
        <v>Поставка форменной одежды</v>
      </c>
      <c r="AE226" s="282"/>
      <c r="AF226" s="282">
        <v>839</v>
      </c>
      <c r="AG226" s="282" t="s">
        <v>813</v>
      </c>
      <c r="AH226" s="282">
        <v>31</v>
      </c>
      <c r="AI226" s="393">
        <v>93000000000</v>
      </c>
      <c r="AJ226" s="282" t="s">
        <v>68</v>
      </c>
      <c r="AK226" s="346">
        <f>Y226+15</f>
        <v>46156</v>
      </c>
      <c r="AL226" s="346">
        <f t="shared" si="63"/>
        <v>46156</v>
      </c>
      <c r="AM226" s="346">
        <f t="shared" si="71"/>
        <v>46186</v>
      </c>
      <c r="AN226" s="282">
        <v>2026</v>
      </c>
      <c r="AO226" s="282"/>
      <c r="AP226" s="282"/>
      <c r="AQ226" s="282"/>
      <c r="AR226" s="282"/>
      <c r="AS226" s="346"/>
      <c r="AT226" s="348"/>
      <c r="AU226" s="349"/>
      <c r="AV226" s="282"/>
      <c r="AW226" s="282"/>
      <c r="AX226" s="282"/>
      <c r="AY226" s="282"/>
      <c r="AZ226" s="282" t="s">
        <v>1236</v>
      </c>
      <c r="BA226" s="643">
        <v>591</v>
      </c>
    </row>
    <row r="227" spans="1:195" s="137" customFormat="1" ht="54" customHeight="1" x14ac:dyDescent="0.25">
      <c r="A227" s="20" t="s">
        <v>629</v>
      </c>
      <c r="B227" s="390" t="s">
        <v>814</v>
      </c>
      <c r="C227" s="19" t="s">
        <v>57</v>
      </c>
      <c r="D227" s="20" t="s">
        <v>577</v>
      </c>
      <c r="E227" s="20" t="s">
        <v>59</v>
      </c>
      <c r="F227" s="277">
        <v>1</v>
      </c>
      <c r="G227" s="24" t="s">
        <v>815</v>
      </c>
      <c r="H227" s="93" t="s">
        <v>816</v>
      </c>
      <c r="I227" s="20" t="s">
        <v>817</v>
      </c>
      <c r="J227" s="20">
        <v>2</v>
      </c>
      <c r="K227" s="20"/>
      <c r="L227" s="20" t="s">
        <v>63</v>
      </c>
      <c r="M227" s="20"/>
      <c r="N227" s="21" t="s">
        <v>64</v>
      </c>
      <c r="O227" s="25">
        <f t="shared" si="58"/>
        <v>98.26229508196721</v>
      </c>
      <c r="P227" s="48">
        <v>119.88</v>
      </c>
      <c r="Q227" s="25">
        <f t="shared" si="69"/>
        <v>119.88</v>
      </c>
      <c r="R227" s="48"/>
      <c r="S227" s="48"/>
      <c r="T227" s="48"/>
      <c r="U227" s="20" t="s">
        <v>95</v>
      </c>
      <c r="V227" s="79" t="s">
        <v>57</v>
      </c>
      <c r="W227" s="287" t="s">
        <v>183</v>
      </c>
      <c r="X227" s="111">
        <v>46335</v>
      </c>
      <c r="Y227" s="111">
        <f>X227+45</f>
        <v>46380</v>
      </c>
      <c r="Z227" s="138"/>
      <c r="AA227" s="20"/>
      <c r="AB227" s="20"/>
      <c r="AC227" s="20"/>
      <c r="AD227" s="286" t="str">
        <f t="shared" si="64"/>
        <v>Типографские бланки</v>
      </c>
      <c r="AE227" s="20"/>
      <c r="AF227" s="20">
        <v>796</v>
      </c>
      <c r="AG227" s="332" t="s">
        <v>106</v>
      </c>
      <c r="AH227" s="20">
        <v>170</v>
      </c>
      <c r="AI227" s="20" t="s">
        <v>546</v>
      </c>
      <c r="AJ227" s="20" t="s">
        <v>68</v>
      </c>
      <c r="AK227" s="111">
        <f>Y227+20</f>
        <v>46400</v>
      </c>
      <c r="AL227" s="27">
        <f t="shared" si="63"/>
        <v>46400</v>
      </c>
      <c r="AM227" s="111">
        <f t="shared" si="71"/>
        <v>46430</v>
      </c>
      <c r="AN227" s="19">
        <v>2027</v>
      </c>
      <c r="AO227" s="138"/>
      <c r="AP227" s="20"/>
      <c r="AQ227" s="20"/>
      <c r="AR227" s="20"/>
      <c r="AS227" s="111"/>
      <c r="AT227" s="116"/>
      <c r="AU227" s="117"/>
      <c r="AV227" s="20"/>
      <c r="AW227" s="20"/>
      <c r="AX227" s="20"/>
      <c r="AY227" s="20"/>
      <c r="AZ227" s="20"/>
      <c r="BA227" s="648">
        <v>592</v>
      </c>
    </row>
    <row r="228" spans="1:195" s="137" customFormat="1" ht="54" customHeight="1" x14ac:dyDescent="0.25">
      <c r="A228" s="20" t="s">
        <v>629</v>
      </c>
      <c r="B228" s="390" t="s">
        <v>818</v>
      </c>
      <c r="C228" s="19" t="s">
        <v>57</v>
      </c>
      <c r="D228" s="20" t="s">
        <v>577</v>
      </c>
      <c r="E228" s="20" t="s">
        <v>59</v>
      </c>
      <c r="F228" s="277">
        <v>1</v>
      </c>
      <c r="G228" s="24" t="s">
        <v>1071</v>
      </c>
      <c r="H228" s="93" t="s">
        <v>816</v>
      </c>
      <c r="I228" s="20" t="s">
        <v>819</v>
      </c>
      <c r="J228" s="20">
        <v>2</v>
      </c>
      <c r="K228" s="20"/>
      <c r="L228" s="20" t="s">
        <v>63</v>
      </c>
      <c r="M228" s="20"/>
      <c r="N228" s="21" t="s">
        <v>64</v>
      </c>
      <c r="O228" s="25">
        <f t="shared" si="58"/>
        <v>113.50819672131146</v>
      </c>
      <c r="P228" s="48">
        <v>138.47999999999999</v>
      </c>
      <c r="Q228" s="25">
        <f t="shared" si="69"/>
        <v>138.47999999999999</v>
      </c>
      <c r="R228" s="48"/>
      <c r="S228" s="48"/>
      <c r="T228" s="48"/>
      <c r="U228" s="20" t="s">
        <v>95</v>
      </c>
      <c r="V228" s="79" t="s">
        <v>57</v>
      </c>
      <c r="W228" s="287" t="s">
        <v>183</v>
      </c>
      <c r="X228" s="111">
        <v>46335</v>
      </c>
      <c r="Y228" s="111">
        <f>X228+45</f>
        <v>46380</v>
      </c>
      <c r="Z228" s="138"/>
      <c r="AA228" s="20"/>
      <c r="AB228" s="20"/>
      <c r="AC228" s="20"/>
      <c r="AD228" s="286" t="str">
        <f t="shared" si="64"/>
        <v>Поставка бланков строгой отчетности</v>
      </c>
      <c r="AE228" s="20"/>
      <c r="AF228" s="20">
        <v>796</v>
      </c>
      <c r="AG228" s="332" t="s">
        <v>106</v>
      </c>
      <c r="AH228" s="20">
        <v>12000</v>
      </c>
      <c r="AI228" s="20" t="s">
        <v>546</v>
      </c>
      <c r="AJ228" s="20" t="s">
        <v>68</v>
      </c>
      <c r="AK228" s="111">
        <f>Y228+20</f>
        <v>46400</v>
      </c>
      <c r="AL228" s="27">
        <f t="shared" si="63"/>
        <v>46400</v>
      </c>
      <c r="AM228" s="111">
        <f t="shared" si="71"/>
        <v>46430</v>
      </c>
      <c r="AN228" s="19">
        <v>2027</v>
      </c>
      <c r="AO228" s="138"/>
      <c r="AP228" s="20"/>
      <c r="AQ228" s="20"/>
      <c r="AR228" s="20"/>
      <c r="AS228" s="111"/>
      <c r="AT228" s="116"/>
      <c r="AU228" s="117"/>
      <c r="AV228" s="20"/>
      <c r="AW228" s="20"/>
      <c r="AX228" s="20"/>
      <c r="AY228" s="20"/>
      <c r="AZ228" s="20"/>
      <c r="BA228" s="648">
        <v>593</v>
      </c>
    </row>
    <row r="229" spans="1:195" s="441" customFormat="1" ht="206.25" customHeight="1" x14ac:dyDescent="0.25">
      <c r="A229" s="440" t="s">
        <v>1072</v>
      </c>
      <c r="B229" s="441" t="s">
        <v>1073</v>
      </c>
      <c r="C229" s="441" t="s">
        <v>57</v>
      </c>
      <c r="D229" s="441" t="s">
        <v>1074</v>
      </c>
      <c r="E229" s="441" t="s">
        <v>140</v>
      </c>
      <c r="F229" s="441">
        <v>1</v>
      </c>
      <c r="G229" s="441" t="s">
        <v>1075</v>
      </c>
      <c r="H229" s="441" t="s">
        <v>483</v>
      </c>
      <c r="I229" s="441" t="s">
        <v>1076</v>
      </c>
      <c r="J229" s="441">
        <v>2</v>
      </c>
      <c r="N229" s="441" t="s">
        <v>1077</v>
      </c>
      <c r="O229" s="442" t="s">
        <v>496</v>
      </c>
      <c r="P229" s="442" t="s">
        <v>496</v>
      </c>
      <c r="Q229" s="443"/>
      <c r="R229" s="444"/>
      <c r="S229" s="444"/>
      <c r="T229" s="444"/>
      <c r="U229" s="441" t="s">
        <v>1078</v>
      </c>
      <c r="V229" s="441" t="s">
        <v>1079</v>
      </c>
      <c r="W229" s="441" t="s">
        <v>66</v>
      </c>
      <c r="X229" s="445">
        <v>46048</v>
      </c>
      <c r="Y229" s="446">
        <f>X229+45</f>
        <v>46093</v>
      </c>
      <c r="AD229" s="441" t="str">
        <f>G229</f>
        <v xml:space="preserve"> Право заключения рамочных соглашений на выполнение строительно-монтажных и пуско-наладочных работ по техническому перевооружению, реконструкции, строительству  ВЛ -10 кВ, ВЛ -0,4 кВ,  КЛ-10 кВ, КЛ-0,4 кВ, КТП 10/0,4кВ, СТП 10/0,4кВ, РТП 10/0,4 кВ с разработкой ПСД и РД в регионе присутствия АО "Россети Сибирь Тываэнерго" (Республика Тыва). Дополнительный набор.</v>
      </c>
      <c r="AF229" s="441">
        <v>876</v>
      </c>
      <c r="AG229" s="441" t="s">
        <v>1080</v>
      </c>
      <c r="AH229" s="441">
        <v>1</v>
      </c>
      <c r="AI229" s="447">
        <v>93000000000</v>
      </c>
      <c r="AJ229" s="441" t="s">
        <v>68</v>
      </c>
      <c r="AK229" s="445">
        <f>Y229+15</f>
        <v>46108</v>
      </c>
      <c r="AL229" s="445">
        <f t="shared" ref="AL229:AL236" si="78">AK229</f>
        <v>46108</v>
      </c>
      <c r="AM229" s="445">
        <v>46386</v>
      </c>
      <c r="AN229" s="441">
        <v>2026</v>
      </c>
      <c r="AP229" s="448"/>
      <c r="AQ229" s="449" t="s">
        <v>1081</v>
      </c>
      <c r="AR229" s="448"/>
      <c r="AS229" s="448"/>
      <c r="AT229" s="448"/>
      <c r="AU229" s="450"/>
      <c r="AV229" s="448"/>
      <c r="AW229" s="448" t="s">
        <v>72</v>
      </c>
      <c r="AX229" s="441" t="s">
        <v>63</v>
      </c>
      <c r="AY229" s="451"/>
      <c r="AZ229" s="452" t="s">
        <v>1082</v>
      </c>
      <c r="BA229" s="651">
        <v>869</v>
      </c>
      <c r="BB229" s="453"/>
      <c r="BC229" s="453"/>
      <c r="BD229" s="453"/>
      <c r="BE229" s="453"/>
      <c r="BF229" s="453"/>
      <c r="BG229" s="453"/>
      <c r="BH229" s="453"/>
      <c r="BI229" s="453"/>
      <c r="BJ229" s="453"/>
      <c r="BK229" s="453"/>
      <c r="BL229" s="453"/>
      <c r="BM229" s="453"/>
      <c r="BN229" s="453"/>
      <c r="BO229" s="453"/>
      <c r="BP229" s="453"/>
      <c r="BQ229" s="453"/>
      <c r="BR229" s="453"/>
      <c r="BS229" s="453"/>
      <c r="BT229" s="453"/>
      <c r="BU229" s="453"/>
      <c r="BV229" s="453"/>
      <c r="BW229" s="453"/>
      <c r="BX229" s="453"/>
      <c r="BY229" s="453"/>
      <c r="BZ229" s="453"/>
      <c r="CA229" s="453"/>
      <c r="CB229" s="453"/>
      <c r="CC229" s="453"/>
      <c r="CD229" s="453"/>
      <c r="CE229" s="453"/>
      <c r="CF229" s="453"/>
      <c r="CG229" s="453"/>
      <c r="CH229" s="453"/>
      <c r="CI229" s="453"/>
      <c r="CJ229" s="453"/>
      <c r="CK229" s="453"/>
      <c r="CL229" s="453"/>
      <c r="CM229" s="453"/>
      <c r="CN229" s="453"/>
      <c r="CO229" s="453"/>
      <c r="CP229" s="453"/>
      <c r="CQ229" s="453"/>
      <c r="CR229" s="453"/>
      <c r="CS229" s="453"/>
      <c r="CT229" s="453"/>
      <c r="CU229" s="453"/>
      <c r="CV229" s="453"/>
      <c r="CW229" s="453"/>
      <c r="CX229" s="453"/>
      <c r="CY229" s="453"/>
      <c r="CZ229" s="453"/>
      <c r="DA229" s="453"/>
      <c r="DB229" s="453"/>
      <c r="DC229" s="453"/>
      <c r="DD229" s="453"/>
      <c r="DE229" s="453"/>
      <c r="DF229" s="453"/>
      <c r="DG229" s="453"/>
      <c r="DH229" s="453"/>
      <c r="DI229" s="453"/>
      <c r="DJ229" s="453"/>
      <c r="DK229" s="453"/>
      <c r="DL229" s="453"/>
      <c r="DM229" s="453"/>
      <c r="DN229" s="453"/>
      <c r="DO229" s="453"/>
      <c r="DP229" s="453"/>
      <c r="DQ229" s="453"/>
      <c r="DR229" s="453"/>
      <c r="DS229" s="453"/>
      <c r="DT229" s="453"/>
      <c r="DU229" s="453"/>
      <c r="DV229" s="453"/>
      <c r="DW229" s="453"/>
      <c r="DX229" s="453"/>
      <c r="DY229" s="453"/>
      <c r="DZ229" s="453"/>
      <c r="EA229" s="453"/>
      <c r="EB229" s="453"/>
      <c r="EC229" s="453"/>
      <c r="ED229" s="453"/>
      <c r="EE229" s="453"/>
      <c r="EF229" s="453"/>
      <c r="EG229" s="453"/>
      <c r="EH229" s="453"/>
      <c r="EI229" s="453"/>
      <c r="EJ229" s="453"/>
      <c r="EK229" s="453"/>
      <c r="EL229" s="453"/>
      <c r="EM229" s="453"/>
      <c r="EN229" s="453"/>
      <c r="EO229" s="453"/>
      <c r="EP229" s="453"/>
      <c r="EQ229" s="453"/>
      <c r="ER229" s="453"/>
      <c r="ES229" s="453"/>
      <c r="ET229" s="453"/>
      <c r="EU229" s="453"/>
      <c r="EV229" s="453"/>
      <c r="EW229" s="453"/>
      <c r="EX229" s="453"/>
      <c r="EY229" s="453"/>
      <c r="EZ229" s="453"/>
      <c r="FA229" s="453"/>
      <c r="FB229" s="453"/>
      <c r="FC229" s="453"/>
      <c r="FD229" s="453"/>
      <c r="FE229" s="453"/>
      <c r="FF229" s="453"/>
      <c r="FG229" s="453"/>
      <c r="FH229" s="453"/>
      <c r="FI229" s="453"/>
      <c r="FJ229" s="453"/>
      <c r="FK229" s="453"/>
      <c r="FL229" s="453"/>
      <c r="FM229" s="453"/>
      <c r="FN229" s="453"/>
      <c r="FO229" s="453"/>
      <c r="FP229" s="453"/>
      <c r="FQ229" s="453"/>
      <c r="FR229" s="453"/>
      <c r="FS229" s="453"/>
      <c r="FT229" s="453"/>
      <c r="FU229" s="453"/>
      <c r="FV229" s="453"/>
      <c r="FW229" s="453"/>
      <c r="FX229" s="453"/>
      <c r="FY229" s="453"/>
      <c r="FZ229" s="453"/>
      <c r="GA229" s="453"/>
      <c r="GB229" s="453"/>
      <c r="GC229" s="453"/>
      <c r="GD229" s="453"/>
      <c r="GE229" s="453"/>
      <c r="GF229" s="453"/>
      <c r="GG229" s="453"/>
      <c r="GH229" s="453"/>
      <c r="GI229" s="453"/>
      <c r="GJ229" s="453"/>
      <c r="GK229" s="453"/>
      <c r="GL229" s="453"/>
      <c r="GM229" s="453"/>
    </row>
    <row r="230" spans="1:195" s="527" customFormat="1" ht="47.25" x14ac:dyDescent="0.25">
      <c r="A230" s="496" t="s">
        <v>55</v>
      </c>
      <c r="B230" s="497" t="s">
        <v>1083</v>
      </c>
      <c r="C230" s="498" t="s">
        <v>57</v>
      </c>
      <c r="D230" s="499" t="s">
        <v>58</v>
      </c>
      <c r="E230" s="500" t="s">
        <v>122</v>
      </c>
      <c r="F230" s="501">
        <v>1</v>
      </c>
      <c r="G230" s="502" t="s">
        <v>1084</v>
      </c>
      <c r="H230" s="503" t="s">
        <v>124</v>
      </c>
      <c r="I230" s="503" t="s">
        <v>1085</v>
      </c>
      <c r="J230" s="501">
        <v>1</v>
      </c>
      <c r="K230" s="501"/>
      <c r="L230" s="504" t="s">
        <v>63</v>
      </c>
      <c r="M230" s="566"/>
      <c r="N230" s="567" t="s">
        <v>118</v>
      </c>
      <c r="O230" s="568">
        <v>4761.6666699999996</v>
      </c>
      <c r="P230" s="569">
        <f>O230*1.22</f>
        <v>5809.2333373999991</v>
      </c>
      <c r="Q230" s="570">
        <f>P230</f>
        <v>5809.2333373999991</v>
      </c>
      <c r="R230" s="505"/>
      <c r="S230" s="506"/>
      <c r="T230" s="506"/>
      <c r="U230" s="498" t="s">
        <v>272</v>
      </c>
      <c r="V230" s="497" t="s">
        <v>65</v>
      </c>
      <c r="W230" s="498" t="s">
        <v>66</v>
      </c>
      <c r="X230" s="507">
        <v>46055</v>
      </c>
      <c r="Y230" s="508">
        <f>X230+45</f>
        <v>46100</v>
      </c>
      <c r="Z230" s="497"/>
      <c r="AA230" s="497"/>
      <c r="AB230" s="497"/>
      <c r="AC230" s="497"/>
      <c r="AD230" s="509" t="str">
        <f>G230</f>
        <v>Поставка автомобиля ГАЗон Next Топливозаправщик</v>
      </c>
      <c r="AE230" s="497"/>
      <c r="AF230" s="510">
        <v>796</v>
      </c>
      <c r="AG230" s="511" t="s">
        <v>106</v>
      </c>
      <c r="AH230" s="504">
        <v>1</v>
      </c>
      <c r="AI230" s="512">
        <v>93000000000</v>
      </c>
      <c r="AJ230" s="513" t="s">
        <v>68</v>
      </c>
      <c r="AK230" s="514">
        <f>Y230+20</f>
        <v>46120</v>
      </c>
      <c r="AL230" s="515">
        <f t="shared" si="78"/>
        <v>46120</v>
      </c>
      <c r="AM230" s="516">
        <f>AL230+90</f>
        <v>46210</v>
      </c>
      <c r="AN230" s="504">
        <v>2026</v>
      </c>
      <c r="AO230" s="501"/>
      <c r="AP230" s="501" t="s">
        <v>1086</v>
      </c>
      <c r="AQ230" s="517" t="s">
        <v>1087</v>
      </c>
      <c r="AR230" s="518" t="s">
        <v>1088</v>
      </c>
      <c r="AS230" s="519">
        <v>2026</v>
      </c>
      <c r="AT230" s="519">
        <v>2026</v>
      </c>
      <c r="AU230" s="520">
        <v>9.15</v>
      </c>
      <c r="AV230" s="521">
        <v>9.15</v>
      </c>
      <c r="AW230" s="501" t="s">
        <v>63</v>
      </c>
      <c r="AX230" s="510" t="s">
        <v>63</v>
      </c>
      <c r="AY230" s="552"/>
      <c r="AZ230" s="553" t="s">
        <v>1089</v>
      </c>
      <c r="BA230" s="652">
        <v>870</v>
      </c>
      <c r="BB230" s="523"/>
      <c r="BC230" s="523"/>
      <c r="BD230" s="523"/>
      <c r="BE230" s="523"/>
      <c r="BF230" s="523"/>
      <c r="BG230" s="523"/>
      <c r="BH230" s="523"/>
      <c r="BI230" s="524"/>
      <c r="BJ230" s="524"/>
      <c r="BK230" s="524"/>
      <c r="BL230" s="524"/>
      <c r="BM230" s="524"/>
      <c r="BN230" s="524"/>
      <c r="BO230" s="524"/>
      <c r="BP230" s="524"/>
      <c r="BQ230" s="524"/>
      <c r="BR230" s="524"/>
      <c r="BS230" s="524"/>
      <c r="BT230" s="524"/>
      <c r="BU230" s="524"/>
      <c r="BV230" s="524"/>
      <c r="BW230" s="524"/>
      <c r="BX230" s="524"/>
      <c r="BY230" s="524"/>
      <c r="BZ230" s="524"/>
      <c r="CA230" s="524"/>
      <c r="CB230" s="524"/>
      <c r="CC230" s="524"/>
      <c r="CD230" s="524"/>
      <c r="CE230" s="524"/>
      <c r="CF230" s="524"/>
      <c r="CG230" s="524"/>
      <c r="CH230" s="524"/>
      <c r="CI230" s="524"/>
      <c r="CJ230" s="524"/>
      <c r="CK230" s="524"/>
      <c r="CL230" s="524"/>
      <c r="CM230" s="524"/>
      <c r="CN230" s="524"/>
      <c r="CO230" s="524"/>
      <c r="CP230" s="524"/>
      <c r="CQ230" s="524"/>
      <c r="CR230" s="524"/>
      <c r="CS230" s="524"/>
      <c r="CT230" s="524"/>
      <c r="CU230" s="524"/>
      <c r="CV230" s="524"/>
      <c r="CW230" s="524"/>
      <c r="CX230" s="524"/>
      <c r="CY230" s="524"/>
      <c r="CZ230" s="524"/>
      <c r="DA230" s="524"/>
      <c r="DB230" s="524"/>
      <c r="DC230" s="524"/>
      <c r="DD230" s="524"/>
      <c r="DE230" s="524"/>
      <c r="DF230" s="524"/>
      <c r="DG230" s="524"/>
      <c r="DH230" s="524"/>
      <c r="DI230" s="524"/>
      <c r="DJ230" s="524"/>
      <c r="DK230" s="524"/>
      <c r="DL230" s="524"/>
      <c r="DM230" s="524"/>
      <c r="DN230" s="524"/>
      <c r="DO230" s="524"/>
      <c r="DP230" s="524"/>
      <c r="DQ230" s="525"/>
      <c r="DR230" s="525"/>
      <c r="DS230" s="525"/>
      <c r="DT230" s="525"/>
      <c r="DU230" s="525"/>
      <c r="DV230" s="525"/>
      <c r="DW230" s="525"/>
      <c r="DX230" s="525"/>
      <c r="DY230" s="525"/>
      <c r="DZ230" s="525"/>
      <c r="EA230" s="525"/>
      <c r="EB230" s="525"/>
      <c r="EC230" s="525"/>
      <c r="ED230" s="525"/>
      <c r="EE230" s="525"/>
      <c r="EF230" s="525"/>
      <c r="EG230" s="525"/>
      <c r="EH230" s="525"/>
      <c r="EI230" s="525"/>
      <c r="EJ230" s="525"/>
      <c r="EK230" s="525"/>
      <c r="EL230" s="525"/>
      <c r="EM230" s="525"/>
      <c r="EN230" s="525"/>
      <c r="EO230" s="525"/>
      <c r="EP230" s="525"/>
      <c r="EQ230" s="525"/>
      <c r="ER230" s="525"/>
      <c r="ES230" s="525"/>
      <c r="ET230" s="525"/>
      <c r="EU230" s="525"/>
      <c r="EV230" s="525"/>
      <c r="EW230" s="525"/>
      <c r="EX230" s="525"/>
      <c r="EY230" s="525"/>
      <c r="EZ230" s="525"/>
      <c r="FA230" s="525"/>
      <c r="FB230" s="525"/>
      <c r="FC230" s="525"/>
      <c r="FD230" s="525"/>
      <c r="FE230" s="525"/>
      <c r="FF230" s="525"/>
      <c r="FG230" s="525"/>
      <c r="FH230" s="525"/>
      <c r="FI230" s="525"/>
      <c r="FJ230" s="525"/>
      <c r="FK230" s="525"/>
      <c r="FL230" s="525"/>
      <c r="FM230" s="525"/>
      <c r="FN230" s="525"/>
      <c r="FO230" s="525"/>
      <c r="FP230" s="525"/>
      <c r="FQ230" s="525"/>
      <c r="FR230" s="525"/>
      <c r="FS230" s="525"/>
      <c r="FT230" s="525"/>
      <c r="FU230" s="525"/>
      <c r="FV230" s="525"/>
      <c r="FW230" s="525"/>
      <c r="FX230" s="525"/>
      <c r="FY230" s="525"/>
      <c r="FZ230" s="525"/>
      <c r="GA230" s="525"/>
      <c r="GB230" s="525"/>
      <c r="GC230" s="525"/>
      <c r="GD230" s="525"/>
      <c r="GE230" s="525"/>
      <c r="GF230" s="525"/>
      <c r="GG230" s="525"/>
      <c r="GH230" s="525"/>
      <c r="GI230" s="525"/>
      <c r="GJ230" s="525"/>
      <c r="GK230" s="525"/>
      <c r="GL230" s="526"/>
    </row>
    <row r="231" spans="1:195" s="527" customFormat="1" ht="47.25" x14ac:dyDescent="0.25">
      <c r="A231" s="528" t="s">
        <v>55</v>
      </c>
      <c r="B231" s="529" t="s">
        <v>1090</v>
      </c>
      <c r="C231" s="530" t="s">
        <v>57</v>
      </c>
      <c r="D231" s="531" t="s">
        <v>58</v>
      </c>
      <c r="E231" s="532" t="s">
        <v>122</v>
      </c>
      <c r="F231" s="522">
        <v>1</v>
      </c>
      <c r="G231" s="533" t="s">
        <v>1091</v>
      </c>
      <c r="H231" s="534" t="s">
        <v>124</v>
      </c>
      <c r="I231" s="503" t="s">
        <v>1092</v>
      </c>
      <c r="J231" s="522">
        <v>1</v>
      </c>
      <c r="K231" s="535"/>
      <c r="L231" s="504" t="s">
        <v>63</v>
      </c>
      <c r="M231" s="566"/>
      <c r="N231" s="567" t="s">
        <v>118</v>
      </c>
      <c r="O231" s="569">
        <v>17350</v>
      </c>
      <c r="P231" s="569">
        <f>O231*1.22</f>
        <v>21167</v>
      </c>
      <c r="Q231" s="570">
        <f>P231</f>
        <v>21167</v>
      </c>
      <c r="R231" s="505"/>
      <c r="S231" s="506"/>
      <c r="T231" s="506"/>
      <c r="U231" s="536" t="s">
        <v>95</v>
      </c>
      <c r="V231" s="537" t="s">
        <v>65</v>
      </c>
      <c r="W231" s="498" t="s">
        <v>66</v>
      </c>
      <c r="X231" s="507">
        <v>46055</v>
      </c>
      <c r="Y231" s="508">
        <f>X231+45</f>
        <v>46100</v>
      </c>
      <c r="Z231" s="497"/>
      <c r="AA231" s="497"/>
      <c r="AB231" s="538"/>
      <c r="AC231" s="539"/>
      <c r="AD231" s="509" t="str">
        <f>G231</f>
        <v xml:space="preserve"> Поставка бортового автомобиля с КМУ Галичанин 150 на шасси FAW 5250</v>
      </c>
      <c r="AE231" s="497"/>
      <c r="AF231" s="510">
        <v>796</v>
      </c>
      <c r="AG231" s="511" t="s">
        <v>106</v>
      </c>
      <c r="AH231" s="504">
        <v>1</v>
      </c>
      <c r="AI231" s="512">
        <v>93000000000</v>
      </c>
      <c r="AJ231" s="540" t="s">
        <v>68</v>
      </c>
      <c r="AK231" s="541">
        <f>Y231+20</f>
        <v>46120</v>
      </c>
      <c r="AL231" s="542">
        <f t="shared" si="78"/>
        <v>46120</v>
      </c>
      <c r="AM231" s="543">
        <f>AL231+90</f>
        <v>46210</v>
      </c>
      <c r="AN231" s="544">
        <v>2026</v>
      </c>
      <c r="AO231" s="535"/>
      <c r="AP231" s="501" t="s">
        <v>1093</v>
      </c>
      <c r="AQ231" s="545" t="s">
        <v>1094</v>
      </c>
      <c r="AR231" s="546" t="s">
        <v>1095</v>
      </c>
      <c r="AS231" s="547">
        <v>2026</v>
      </c>
      <c r="AT231" s="548">
        <v>2026</v>
      </c>
      <c r="AU231" s="549">
        <v>19.13</v>
      </c>
      <c r="AV231" s="550">
        <v>19.13</v>
      </c>
      <c r="AW231" s="551" t="s">
        <v>63</v>
      </c>
      <c r="AX231" s="491" t="s">
        <v>63</v>
      </c>
      <c r="AY231" s="552"/>
      <c r="AZ231" s="553" t="s">
        <v>1089</v>
      </c>
      <c r="BA231" s="652">
        <v>871</v>
      </c>
      <c r="BB231" s="523"/>
      <c r="BC231" s="523"/>
      <c r="BD231" s="523"/>
      <c r="BE231" s="523"/>
      <c r="BF231" s="523"/>
      <c r="BG231" s="523"/>
      <c r="BH231" s="523"/>
      <c r="BI231" s="524"/>
      <c r="BJ231" s="524"/>
      <c r="BK231" s="524"/>
      <c r="BL231" s="524"/>
      <c r="BM231" s="524"/>
      <c r="BN231" s="524"/>
      <c r="BO231" s="524"/>
      <c r="BP231" s="524"/>
      <c r="BQ231" s="524"/>
      <c r="BR231" s="524"/>
      <c r="BS231" s="524"/>
      <c r="BT231" s="524"/>
      <c r="BU231" s="524"/>
      <c r="BV231" s="524"/>
      <c r="BW231" s="524"/>
      <c r="BX231" s="524"/>
      <c r="BY231" s="524"/>
      <c r="BZ231" s="524"/>
      <c r="CA231" s="524"/>
      <c r="CB231" s="524"/>
      <c r="CC231" s="524"/>
      <c r="CD231" s="524"/>
      <c r="CE231" s="524"/>
      <c r="CF231" s="524"/>
      <c r="CG231" s="524"/>
      <c r="CH231" s="524"/>
      <c r="CI231" s="524"/>
      <c r="CJ231" s="524"/>
      <c r="CK231" s="524"/>
      <c r="CL231" s="524"/>
      <c r="CM231" s="524"/>
      <c r="CN231" s="524"/>
      <c r="CO231" s="524"/>
      <c r="CP231" s="524"/>
      <c r="CQ231" s="524"/>
      <c r="CR231" s="524"/>
      <c r="CS231" s="524"/>
      <c r="CT231" s="524"/>
      <c r="CU231" s="524"/>
      <c r="CV231" s="524"/>
      <c r="CW231" s="524"/>
      <c r="CX231" s="524"/>
      <c r="CY231" s="524"/>
      <c r="CZ231" s="524"/>
      <c r="DA231" s="524"/>
      <c r="DB231" s="524"/>
      <c r="DC231" s="524"/>
      <c r="DD231" s="524"/>
      <c r="DE231" s="524"/>
      <c r="DF231" s="524"/>
      <c r="DG231" s="524"/>
      <c r="DH231" s="524"/>
      <c r="DI231" s="524"/>
      <c r="DJ231" s="524"/>
      <c r="DK231" s="524"/>
      <c r="DL231" s="524"/>
      <c r="DM231" s="524"/>
      <c r="DN231" s="524"/>
      <c r="DO231" s="524"/>
      <c r="DP231" s="524"/>
      <c r="DQ231" s="525"/>
      <c r="DR231" s="525"/>
      <c r="DS231" s="525"/>
      <c r="DT231" s="525"/>
      <c r="DU231" s="525"/>
      <c r="DV231" s="525"/>
      <c r="DW231" s="525"/>
      <c r="DX231" s="525"/>
      <c r="DY231" s="525"/>
      <c r="DZ231" s="525"/>
      <c r="EA231" s="525"/>
      <c r="EB231" s="525"/>
      <c r="EC231" s="525"/>
      <c r="ED231" s="525"/>
      <c r="EE231" s="525"/>
      <c r="EF231" s="525"/>
      <c r="EG231" s="525"/>
      <c r="EH231" s="525"/>
      <c r="EI231" s="525"/>
      <c r="EJ231" s="525"/>
      <c r="EK231" s="525"/>
      <c r="EL231" s="525"/>
      <c r="EM231" s="525"/>
      <c r="EN231" s="525"/>
      <c r="EO231" s="525"/>
      <c r="EP231" s="525"/>
      <c r="EQ231" s="525"/>
      <c r="ER231" s="525"/>
      <c r="ES231" s="525"/>
      <c r="ET231" s="525"/>
      <c r="EU231" s="525"/>
      <c r="EV231" s="525"/>
      <c r="EW231" s="525"/>
      <c r="EX231" s="525"/>
      <c r="EY231" s="525"/>
      <c r="EZ231" s="525"/>
      <c r="FA231" s="525"/>
      <c r="FB231" s="525"/>
      <c r="FC231" s="525"/>
      <c r="FD231" s="525"/>
      <c r="FE231" s="525"/>
      <c r="FF231" s="525"/>
      <c r="FG231" s="525"/>
      <c r="FH231" s="525"/>
      <c r="FI231" s="525"/>
      <c r="FJ231" s="525"/>
      <c r="FK231" s="525"/>
      <c r="FL231" s="525"/>
      <c r="FM231" s="525"/>
      <c r="FN231" s="525"/>
      <c r="FO231" s="525"/>
      <c r="FP231" s="525"/>
      <c r="FQ231" s="525"/>
      <c r="FR231" s="525"/>
      <c r="FS231" s="525"/>
      <c r="FT231" s="525"/>
      <c r="FU231" s="525"/>
      <c r="FV231" s="525"/>
      <c r="FW231" s="525"/>
      <c r="FX231" s="525"/>
      <c r="FY231" s="525"/>
      <c r="FZ231" s="525"/>
      <c r="GA231" s="525"/>
      <c r="GB231" s="525"/>
      <c r="GC231" s="525"/>
      <c r="GD231" s="525"/>
      <c r="GE231" s="525"/>
      <c r="GF231" s="525"/>
      <c r="GG231" s="525"/>
      <c r="GH231" s="525"/>
      <c r="GI231" s="525"/>
      <c r="GJ231" s="525"/>
      <c r="GK231" s="525"/>
      <c r="GL231" s="526"/>
    </row>
    <row r="232" spans="1:195" s="572" customFormat="1" ht="95.25" customHeight="1" x14ac:dyDescent="0.25">
      <c r="A232" s="571" t="s">
        <v>1072</v>
      </c>
      <c r="B232" s="572" t="s">
        <v>1099</v>
      </c>
      <c r="C232" s="572" t="s">
        <v>57</v>
      </c>
      <c r="D232" s="572" t="s">
        <v>1074</v>
      </c>
      <c r="E232" s="572" t="s">
        <v>140</v>
      </c>
      <c r="F232" s="572">
        <v>1</v>
      </c>
      <c r="G232" s="572" t="s">
        <v>1100</v>
      </c>
      <c r="H232" s="572" t="s">
        <v>142</v>
      </c>
      <c r="I232" s="573" t="s">
        <v>143</v>
      </c>
      <c r="J232" s="572">
        <v>2</v>
      </c>
      <c r="K232" s="572" t="s">
        <v>827</v>
      </c>
      <c r="L232" s="572" t="s">
        <v>827</v>
      </c>
      <c r="N232" s="572" t="s">
        <v>1101</v>
      </c>
      <c r="O232" s="574">
        <v>21853.395081967214</v>
      </c>
      <c r="P232" s="575">
        <f>O232*1.22</f>
        <v>26661.142</v>
      </c>
      <c r="Q232" s="575"/>
      <c r="R232" s="576">
        <f>P232</f>
        <v>26661.142</v>
      </c>
      <c r="S232" s="577"/>
      <c r="T232" s="577"/>
      <c r="U232" s="572" t="s">
        <v>1102</v>
      </c>
      <c r="V232" s="572" t="s">
        <v>1079</v>
      </c>
      <c r="W232" s="572" t="s">
        <v>66</v>
      </c>
      <c r="X232" s="578">
        <v>46073</v>
      </c>
      <c r="Y232" s="579">
        <f>X232+25</f>
        <v>46098</v>
      </c>
      <c r="Z232" s="580"/>
      <c r="AA232" s="580"/>
      <c r="AB232" s="580"/>
      <c r="AC232" s="580"/>
      <c r="AD232" s="572" t="str">
        <f>G232</f>
        <v>Выполнение комплекса работ (ПИР и СМР) по объектам технологического присоединения Лот № 1/26</v>
      </c>
      <c r="AE232" s="572" t="s">
        <v>1103</v>
      </c>
      <c r="AF232" s="572">
        <v>876</v>
      </c>
      <c r="AG232" s="572" t="s">
        <v>1080</v>
      </c>
      <c r="AH232" s="572">
        <v>1</v>
      </c>
      <c r="AI232" s="581">
        <v>93000000000</v>
      </c>
      <c r="AJ232" s="572" t="s">
        <v>68</v>
      </c>
      <c r="AK232" s="582">
        <f>Y232+10</f>
        <v>46108</v>
      </c>
      <c r="AL232" s="582">
        <f t="shared" si="78"/>
        <v>46108</v>
      </c>
      <c r="AM232" s="582">
        <v>46476</v>
      </c>
      <c r="AN232" s="572" t="s">
        <v>420</v>
      </c>
      <c r="AO232" s="580"/>
      <c r="AP232" s="572" t="s">
        <v>69</v>
      </c>
      <c r="AQ232" s="583" t="s">
        <v>1104</v>
      </c>
      <c r="AR232" s="584" t="s">
        <v>1105</v>
      </c>
      <c r="AS232" s="585">
        <v>2027</v>
      </c>
      <c r="AT232" s="585">
        <v>2027</v>
      </c>
      <c r="AU232" s="586">
        <v>29.17</v>
      </c>
      <c r="AV232" s="587">
        <f>AU232</f>
        <v>29.17</v>
      </c>
      <c r="AW232" s="572" t="s">
        <v>72</v>
      </c>
      <c r="AX232" s="572" t="s">
        <v>63</v>
      </c>
      <c r="AY232" s="572" t="s">
        <v>1106</v>
      </c>
      <c r="AZ232" s="588" t="s">
        <v>1107</v>
      </c>
      <c r="BA232" s="653" t="s">
        <v>1123</v>
      </c>
      <c r="BB232" s="525"/>
      <c r="BC232" s="525"/>
      <c r="BD232" s="525"/>
      <c r="BE232" s="525"/>
      <c r="BF232" s="525"/>
      <c r="BG232" s="525"/>
      <c r="BH232" s="525"/>
      <c r="BI232" s="525"/>
      <c r="BJ232" s="525"/>
      <c r="BK232" s="525"/>
      <c r="BL232" s="525"/>
      <c r="BM232" s="525"/>
      <c r="BN232" s="525"/>
      <c r="BO232" s="525"/>
      <c r="BP232" s="525"/>
      <c r="BQ232" s="525"/>
      <c r="BR232" s="525"/>
      <c r="BS232" s="525"/>
      <c r="BT232" s="525"/>
      <c r="BU232" s="525"/>
      <c r="BV232" s="525"/>
      <c r="BW232" s="525"/>
      <c r="BX232" s="525"/>
      <c r="BY232" s="525"/>
      <c r="BZ232" s="525"/>
      <c r="CA232" s="525"/>
      <c r="CB232" s="525"/>
      <c r="CC232" s="525"/>
      <c r="CD232" s="525"/>
      <c r="CE232" s="525"/>
      <c r="CF232" s="525"/>
      <c r="CG232" s="525"/>
      <c r="CH232" s="525"/>
      <c r="CI232" s="525"/>
      <c r="CJ232" s="525"/>
      <c r="CK232" s="525"/>
      <c r="CL232" s="525"/>
      <c r="CM232" s="525"/>
      <c r="CN232" s="525"/>
      <c r="CO232" s="525"/>
      <c r="CP232" s="525"/>
      <c r="CQ232" s="525"/>
      <c r="CR232" s="525"/>
      <c r="CS232" s="525"/>
      <c r="CT232" s="525"/>
      <c r="CU232" s="525"/>
      <c r="CV232" s="525"/>
      <c r="CW232" s="525"/>
      <c r="CX232" s="525"/>
      <c r="CY232" s="525"/>
      <c r="CZ232" s="525"/>
      <c r="DA232" s="525"/>
      <c r="DB232" s="525"/>
      <c r="DC232" s="525"/>
      <c r="DD232" s="525"/>
      <c r="DE232" s="525"/>
      <c r="DF232" s="525"/>
      <c r="DG232" s="525"/>
      <c r="DH232" s="525"/>
      <c r="DI232" s="525"/>
      <c r="DJ232" s="525"/>
      <c r="DK232" s="525"/>
      <c r="DL232" s="525"/>
      <c r="DM232" s="525"/>
      <c r="DN232" s="525"/>
      <c r="DO232" s="525"/>
      <c r="DP232" s="525"/>
      <c r="DQ232" s="525"/>
      <c r="DR232" s="525"/>
      <c r="DS232" s="525"/>
      <c r="DT232" s="525"/>
      <c r="DU232" s="525"/>
      <c r="DV232" s="525"/>
      <c r="DW232" s="525"/>
      <c r="DX232" s="525"/>
      <c r="DY232" s="525"/>
      <c r="DZ232" s="525"/>
      <c r="EA232" s="525"/>
      <c r="EB232" s="525"/>
      <c r="EC232" s="525"/>
      <c r="ED232" s="525"/>
      <c r="EE232" s="525"/>
      <c r="EF232" s="525"/>
      <c r="EG232" s="525"/>
      <c r="EH232" s="525"/>
      <c r="EI232" s="525"/>
      <c r="EJ232" s="525"/>
      <c r="EK232" s="525"/>
      <c r="EL232" s="525"/>
      <c r="EM232" s="525"/>
      <c r="EN232" s="525"/>
      <c r="EO232" s="525"/>
      <c r="EP232" s="525"/>
      <c r="EQ232" s="525"/>
      <c r="ER232" s="525"/>
      <c r="ES232" s="525"/>
      <c r="ET232" s="525"/>
      <c r="EU232" s="525"/>
      <c r="EV232" s="525"/>
      <c r="EW232" s="525"/>
      <c r="EX232" s="525"/>
      <c r="EY232" s="525"/>
      <c r="EZ232" s="525"/>
      <c r="FA232" s="525"/>
      <c r="FB232" s="525"/>
      <c r="FC232" s="525"/>
      <c r="FD232" s="525"/>
      <c r="FE232" s="525"/>
      <c r="FF232" s="525"/>
      <c r="FG232" s="525"/>
      <c r="FH232" s="525"/>
      <c r="FI232" s="525"/>
      <c r="FJ232" s="525"/>
      <c r="FK232" s="525"/>
      <c r="FL232" s="525"/>
      <c r="FM232" s="525"/>
      <c r="FN232" s="525"/>
      <c r="FO232" s="525"/>
      <c r="FP232" s="525"/>
      <c r="FQ232" s="525"/>
      <c r="FR232" s="525"/>
      <c r="FS232" s="525"/>
      <c r="FT232" s="525"/>
      <c r="FU232" s="525"/>
      <c r="FV232" s="525"/>
      <c r="FW232" s="525"/>
      <c r="FX232" s="525"/>
      <c r="FY232" s="525"/>
      <c r="FZ232" s="525"/>
      <c r="GA232" s="525"/>
      <c r="GB232" s="525"/>
      <c r="GC232" s="525"/>
      <c r="GD232" s="525"/>
      <c r="GE232" s="525"/>
      <c r="GF232" s="525"/>
      <c r="GG232" s="525"/>
      <c r="GH232" s="525"/>
      <c r="GI232" s="525"/>
      <c r="GJ232" s="525"/>
      <c r="GK232" s="525"/>
      <c r="GL232" s="525"/>
      <c r="GM232" s="525"/>
    </row>
    <row r="233" spans="1:195" s="606" customFormat="1" ht="61.5" customHeight="1" outlineLevel="1" x14ac:dyDescent="0.3">
      <c r="A233" s="589" t="s">
        <v>216</v>
      </c>
      <c r="B233" s="590" t="s">
        <v>1108</v>
      </c>
      <c r="C233" s="591" t="s">
        <v>57</v>
      </c>
      <c r="D233" s="592" t="s">
        <v>178</v>
      </c>
      <c r="E233" s="589" t="s">
        <v>59</v>
      </c>
      <c r="F233" s="593"/>
      <c r="G233" s="591" t="s">
        <v>860</v>
      </c>
      <c r="H233" s="594" t="s">
        <v>113</v>
      </c>
      <c r="I233" s="594" t="s">
        <v>1109</v>
      </c>
      <c r="J233" s="589">
        <v>2</v>
      </c>
      <c r="K233" s="590"/>
      <c r="L233" s="590" t="s">
        <v>827</v>
      </c>
      <c r="M233" s="591"/>
      <c r="N233" s="595" t="s">
        <v>64</v>
      </c>
      <c r="O233" s="596">
        <v>353.88992000000002</v>
      </c>
      <c r="P233" s="597">
        <f>O233*1.22</f>
        <v>431.74570240000003</v>
      </c>
      <c r="Q233" s="596">
        <f t="shared" ref="Q233:Q240" si="79">P233</f>
        <v>431.74570240000003</v>
      </c>
      <c r="R233" s="596"/>
      <c r="S233" s="596"/>
      <c r="T233" s="596"/>
      <c r="U233" s="591" t="s">
        <v>95</v>
      </c>
      <c r="V233" s="591" t="s">
        <v>57</v>
      </c>
      <c r="W233" s="591" t="s">
        <v>66</v>
      </c>
      <c r="X233" s="598">
        <v>46066</v>
      </c>
      <c r="Y233" s="599">
        <f t="shared" ref="Y233:Y240" si="80">X233+30</f>
        <v>46096</v>
      </c>
      <c r="Z233" s="589"/>
      <c r="AA233" s="589"/>
      <c r="AB233" s="589"/>
      <c r="AC233" s="589"/>
      <c r="AD233" s="589" t="str">
        <f t="shared" ref="AD233" si="81">G233</f>
        <v>Поставка рубильников</v>
      </c>
      <c r="AE233" s="589"/>
      <c r="AF233" s="591">
        <v>796</v>
      </c>
      <c r="AG233" s="591" t="s">
        <v>1110</v>
      </c>
      <c r="AH233" s="589">
        <v>56</v>
      </c>
      <c r="AI233" s="591">
        <v>93000000000</v>
      </c>
      <c r="AJ233" s="591" t="s">
        <v>68</v>
      </c>
      <c r="AK233" s="599">
        <f>Y233+20</f>
        <v>46116</v>
      </c>
      <c r="AL233" s="598">
        <f t="shared" si="78"/>
        <v>46116</v>
      </c>
      <c r="AM233" s="598">
        <f>AL233+30</f>
        <v>46146</v>
      </c>
      <c r="AN233" s="590">
        <v>2026</v>
      </c>
      <c r="AO233" s="593"/>
      <c r="AP233" s="589"/>
      <c r="AQ233" s="589"/>
      <c r="AR233" s="600"/>
      <c r="AS233" s="589"/>
      <c r="AT233" s="589"/>
      <c r="AU233" s="601"/>
      <c r="AV233" s="601"/>
      <c r="AW233" s="590"/>
      <c r="AX233" s="602"/>
      <c r="AY233" s="603"/>
      <c r="AZ233" s="590" t="s">
        <v>1107</v>
      </c>
      <c r="BA233" s="604" t="s">
        <v>1124</v>
      </c>
      <c r="BB233" s="605"/>
    </row>
    <row r="234" spans="1:195" s="477" customFormat="1" ht="65.25" customHeight="1" x14ac:dyDescent="0.25">
      <c r="A234" s="528" t="s">
        <v>216</v>
      </c>
      <c r="B234" s="607" t="s">
        <v>1111</v>
      </c>
      <c r="C234" s="608" t="s">
        <v>57</v>
      </c>
      <c r="D234" s="609" t="s">
        <v>178</v>
      </c>
      <c r="E234" s="528" t="s">
        <v>59</v>
      </c>
      <c r="F234" s="491">
        <v>1</v>
      </c>
      <c r="G234" s="654" t="s">
        <v>852</v>
      </c>
      <c r="H234" s="528" t="s">
        <v>93</v>
      </c>
      <c r="I234" s="528" t="s">
        <v>94</v>
      </c>
      <c r="J234" s="528">
        <v>2</v>
      </c>
      <c r="K234" s="528"/>
      <c r="L234" s="491" t="s">
        <v>827</v>
      </c>
      <c r="M234" s="491"/>
      <c r="N234" s="608" t="s">
        <v>64</v>
      </c>
      <c r="O234" s="610">
        <v>411.75247999999999</v>
      </c>
      <c r="P234" s="610">
        <f>O234*1.2</f>
        <v>494.10297599999996</v>
      </c>
      <c r="Q234" s="610">
        <f t="shared" si="79"/>
        <v>494.10297599999996</v>
      </c>
      <c r="R234" s="610"/>
      <c r="S234" s="611"/>
      <c r="T234" s="611"/>
      <c r="U234" s="608" t="s">
        <v>95</v>
      </c>
      <c r="V234" s="607" t="s">
        <v>57</v>
      </c>
      <c r="W234" s="608" t="s">
        <v>66</v>
      </c>
      <c r="X234" s="612">
        <v>46062</v>
      </c>
      <c r="Y234" s="613">
        <f t="shared" si="80"/>
        <v>46092</v>
      </c>
      <c r="Z234" s="614"/>
      <c r="AA234" s="615"/>
      <c r="AB234" s="615"/>
      <c r="AC234" s="614"/>
      <c r="AD234" s="616" t="str">
        <f>G234</f>
        <v>Поставка неизолированного провода</v>
      </c>
      <c r="AE234" s="528"/>
      <c r="AF234" s="609" t="s">
        <v>96</v>
      </c>
      <c r="AG234" s="608" t="s">
        <v>854</v>
      </c>
      <c r="AH234" s="528">
        <v>7304</v>
      </c>
      <c r="AI234" s="608">
        <v>93000000000</v>
      </c>
      <c r="AJ234" s="608" t="s">
        <v>68</v>
      </c>
      <c r="AK234" s="617">
        <f>Y234+20</f>
        <v>46112</v>
      </c>
      <c r="AL234" s="612">
        <f t="shared" si="78"/>
        <v>46112</v>
      </c>
      <c r="AM234" s="612">
        <f>AL234+30</f>
        <v>46142</v>
      </c>
      <c r="AN234" s="491">
        <v>2026</v>
      </c>
      <c r="AO234" s="528"/>
      <c r="AP234" s="607"/>
      <c r="AQ234" s="618"/>
      <c r="AR234" s="618"/>
      <c r="AS234" s="528"/>
      <c r="AT234" s="528"/>
      <c r="AU234" s="619"/>
      <c r="AV234" s="620"/>
      <c r="AW234" s="491"/>
      <c r="AX234" s="491"/>
      <c r="AY234" s="621"/>
      <c r="AZ234" s="491" t="s">
        <v>1107</v>
      </c>
      <c r="BA234" s="604" t="s">
        <v>1125</v>
      </c>
    </row>
    <row r="235" spans="1:195" s="606" customFormat="1" ht="61.5" customHeight="1" outlineLevel="1" x14ac:dyDescent="0.3">
      <c r="A235" s="589" t="s">
        <v>458</v>
      </c>
      <c r="B235" s="590" t="s">
        <v>1112</v>
      </c>
      <c r="C235" s="591" t="s">
        <v>57</v>
      </c>
      <c r="D235" s="592" t="s">
        <v>178</v>
      </c>
      <c r="E235" s="589" t="s">
        <v>59</v>
      </c>
      <c r="F235" s="593"/>
      <c r="G235" s="591" t="s">
        <v>362</v>
      </c>
      <c r="H235" s="594" t="s">
        <v>1113</v>
      </c>
      <c r="I235" s="594" t="s">
        <v>1114</v>
      </c>
      <c r="J235" s="589">
        <v>2</v>
      </c>
      <c r="K235" s="590"/>
      <c r="L235" s="590" t="s">
        <v>827</v>
      </c>
      <c r="M235" s="591"/>
      <c r="N235" s="595" t="s">
        <v>64</v>
      </c>
      <c r="O235" s="596">
        <v>879.76278000000002</v>
      </c>
      <c r="P235" s="597">
        <f t="shared" ref="P235:P240" si="82">O235*1.22</f>
        <v>1073.3105916</v>
      </c>
      <c r="Q235" s="596">
        <f t="shared" si="79"/>
        <v>1073.3105916</v>
      </c>
      <c r="R235" s="596"/>
      <c r="S235" s="596"/>
      <c r="T235" s="596"/>
      <c r="U235" s="591" t="s">
        <v>95</v>
      </c>
      <c r="V235" s="591" t="s">
        <v>57</v>
      </c>
      <c r="W235" s="591" t="s">
        <v>66</v>
      </c>
      <c r="X235" s="598">
        <v>46066</v>
      </c>
      <c r="Y235" s="599">
        <f t="shared" si="80"/>
        <v>46096</v>
      </c>
      <c r="Z235" s="589"/>
      <c r="AA235" s="589"/>
      <c r="AB235" s="589"/>
      <c r="AC235" s="589"/>
      <c r="AD235" s="589" t="str">
        <f t="shared" ref="AD235:AD237" si="83">G235</f>
        <v>Поставка систем бесперебойного питания</v>
      </c>
      <c r="AE235" s="589"/>
      <c r="AF235" s="591" t="s">
        <v>1115</v>
      </c>
      <c r="AG235" s="591" t="s">
        <v>1116</v>
      </c>
      <c r="AH235" s="589" t="s">
        <v>1117</v>
      </c>
      <c r="AI235" s="591" t="s">
        <v>1118</v>
      </c>
      <c r="AJ235" s="591" t="s">
        <v>1119</v>
      </c>
      <c r="AK235" s="599">
        <f>Y235+20</f>
        <v>46116</v>
      </c>
      <c r="AL235" s="598">
        <f t="shared" si="78"/>
        <v>46116</v>
      </c>
      <c r="AM235" s="598">
        <f>AL235+30</f>
        <v>46146</v>
      </c>
      <c r="AN235" s="590">
        <v>2026</v>
      </c>
      <c r="AO235" s="593"/>
      <c r="AP235" s="589"/>
      <c r="AQ235" s="589"/>
      <c r="AR235" s="600"/>
      <c r="AS235" s="589"/>
      <c r="AT235" s="589"/>
      <c r="AU235" s="601"/>
      <c r="AV235" s="601"/>
      <c r="AW235" s="590"/>
      <c r="AX235" s="602"/>
      <c r="AY235" s="603"/>
      <c r="AZ235" s="590" t="s">
        <v>1107</v>
      </c>
      <c r="BA235" s="604" t="s">
        <v>1126</v>
      </c>
      <c r="BB235" s="605"/>
    </row>
    <row r="236" spans="1:195" s="606" customFormat="1" ht="61.5" customHeight="1" outlineLevel="1" x14ac:dyDescent="0.3">
      <c r="A236" s="589" t="s">
        <v>458</v>
      </c>
      <c r="B236" s="590" t="s">
        <v>1120</v>
      </c>
      <c r="C236" s="591" t="s">
        <v>57</v>
      </c>
      <c r="D236" s="592" t="s">
        <v>178</v>
      </c>
      <c r="E236" s="589" t="s">
        <v>59</v>
      </c>
      <c r="F236" s="593"/>
      <c r="G236" s="591" t="s">
        <v>369</v>
      </c>
      <c r="H236" s="594" t="s">
        <v>327</v>
      </c>
      <c r="I236" s="594" t="s">
        <v>298</v>
      </c>
      <c r="J236" s="589">
        <v>2</v>
      </c>
      <c r="K236" s="590"/>
      <c r="L236" s="590" t="s">
        <v>827</v>
      </c>
      <c r="M236" s="591"/>
      <c r="N236" s="595" t="s">
        <v>64</v>
      </c>
      <c r="O236" s="596">
        <v>515.84274000000005</v>
      </c>
      <c r="P236" s="597">
        <f t="shared" si="82"/>
        <v>629.32814280000002</v>
      </c>
      <c r="Q236" s="596">
        <f t="shared" si="79"/>
        <v>629.32814280000002</v>
      </c>
      <c r="R236" s="596"/>
      <c r="S236" s="596"/>
      <c r="T236" s="596"/>
      <c r="U236" s="591" t="s">
        <v>95</v>
      </c>
      <c r="V236" s="591" t="s">
        <v>57</v>
      </c>
      <c r="W236" s="591" t="s">
        <v>66</v>
      </c>
      <c r="X236" s="598">
        <v>46066</v>
      </c>
      <c r="Y236" s="599">
        <f t="shared" si="80"/>
        <v>46096</v>
      </c>
      <c r="Z236" s="589"/>
      <c r="AA236" s="589"/>
      <c r="AB236" s="589"/>
      <c r="AC236" s="589"/>
      <c r="AD236" s="589" t="str">
        <f t="shared" si="83"/>
        <v>Поставка активного сетевого оборудования</v>
      </c>
      <c r="AE236" s="589"/>
      <c r="AF236" s="591">
        <v>796</v>
      </c>
      <c r="AG236" s="591" t="s">
        <v>1110</v>
      </c>
      <c r="AH236" s="589">
        <v>8</v>
      </c>
      <c r="AI236" s="591">
        <v>93000000000</v>
      </c>
      <c r="AJ236" s="591" t="s">
        <v>68</v>
      </c>
      <c r="AK236" s="599">
        <f>Y236+20</f>
        <v>46116</v>
      </c>
      <c r="AL236" s="598">
        <f t="shared" si="78"/>
        <v>46116</v>
      </c>
      <c r="AM236" s="598">
        <f>AL236+30</f>
        <v>46146</v>
      </c>
      <c r="AN236" s="590">
        <v>2026</v>
      </c>
      <c r="AO236" s="593"/>
      <c r="AP236" s="589"/>
      <c r="AQ236" s="589"/>
      <c r="AR236" s="600"/>
      <c r="AS236" s="589"/>
      <c r="AT236" s="589"/>
      <c r="AU236" s="601"/>
      <c r="AV236" s="601"/>
      <c r="AW236" s="590"/>
      <c r="AX236" s="602"/>
      <c r="AY236" s="603"/>
      <c r="AZ236" s="590" t="s">
        <v>1107</v>
      </c>
      <c r="BA236" s="604" t="s">
        <v>1127</v>
      </c>
      <c r="BB236" s="605"/>
    </row>
    <row r="237" spans="1:195" s="698" customFormat="1" ht="61.5" customHeight="1" outlineLevel="1" x14ac:dyDescent="0.3">
      <c r="A237" s="682" t="s">
        <v>216</v>
      </c>
      <c r="B237" s="683" t="s">
        <v>1136</v>
      </c>
      <c r="C237" s="684" t="s">
        <v>57</v>
      </c>
      <c r="D237" s="685" t="s">
        <v>178</v>
      </c>
      <c r="E237" s="682" t="s">
        <v>59</v>
      </c>
      <c r="F237" s="686"/>
      <c r="G237" s="684" t="s">
        <v>402</v>
      </c>
      <c r="H237" s="687" t="s">
        <v>1137</v>
      </c>
      <c r="I237" s="687" t="s">
        <v>1138</v>
      </c>
      <c r="J237" s="682">
        <v>2</v>
      </c>
      <c r="K237" s="683"/>
      <c r="L237" s="683" t="s">
        <v>827</v>
      </c>
      <c r="M237" s="684"/>
      <c r="N237" s="608" t="s">
        <v>64</v>
      </c>
      <c r="O237" s="688">
        <v>156.11850000000001</v>
      </c>
      <c r="P237" s="689">
        <f t="shared" si="82"/>
        <v>190.46457000000001</v>
      </c>
      <c r="Q237" s="688">
        <f t="shared" si="79"/>
        <v>190.46457000000001</v>
      </c>
      <c r="R237" s="688"/>
      <c r="S237" s="688"/>
      <c r="T237" s="688"/>
      <c r="U237" s="684" t="s">
        <v>1139</v>
      </c>
      <c r="V237" s="684" t="s">
        <v>57</v>
      </c>
      <c r="W237" s="684" t="s">
        <v>66</v>
      </c>
      <c r="X237" s="690">
        <v>46066</v>
      </c>
      <c r="Y237" s="691">
        <f t="shared" si="80"/>
        <v>46096</v>
      </c>
      <c r="Z237" s="682"/>
      <c r="AA237" s="682"/>
      <c r="AB237" s="682"/>
      <c r="AC237" s="682"/>
      <c r="AD237" s="682" t="str">
        <f t="shared" si="83"/>
        <v>Поставка запасных частей к трансформаторам</v>
      </c>
      <c r="AE237" s="682"/>
      <c r="AF237" s="684" t="s">
        <v>1140</v>
      </c>
      <c r="AG237" s="684" t="s">
        <v>1141</v>
      </c>
      <c r="AH237" s="682" t="s">
        <v>1142</v>
      </c>
      <c r="AI237" s="684" t="s">
        <v>1143</v>
      </c>
      <c r="AJ237" s="684" t="s">
        <v>1144</v>
      </c>
      <c r="AK237" s="691">
        <f>Y237+20</f>
        <v>46116</v>
      </c>
      <c r="AL237" s="690">
        <f t="shared" ref="AL237:AL242" si="84">AK237</f>
        <v>46116</v>
      </c>
      <c r="AM237" s="690">
        <f>AL237+30</f>
        <v>46146</v>
      </c>
      <c r="AN237" s="683">
        <v>2026</v>
      </c>
      <c r="AO237" s="686"/>
      <c r="AP237" s="682"/>
      <c r="AQ237" s="682"/>
      <c r="AR237" s="692"/>
      <c r="AS237" s="682"/>
      <c r="AT237" s="682"/>
      <c r="AU237" s="693"/>
      <c r="AV237" s="693"/>
      <c r="AW237" s="683"/>
      <c r="AX237" s="694"/>
      <c r="AY237" s="695"/>
      <c r="AZ237" s="683" t="s">
        <v>1145</v>
      </c>
      <c r="BA237" s="696" t="s">
        <v>1178</v>
      </c>
      <c r="BB237" s="697"/>
    </row>
    <row r="238" spans="1:195" s="477" customFormat="1" ht="47.25" customHeight="1" x14ac:dyDescent="0.25">
      <c r="A238" s="528" t="s">
        <v>629</v>
      </c>
      <c r="B238" s="607" t="s">
        <v>1146</v>
      </c>
      <c r="C238" s="608" t="s">
        <v>57</v>
      </c>
      <c r="D238" s="609" t="s">
        <v>178</v>
      </c>
      <c r="E238" s="528" t="s">
        <v>59</v>
      </c>
      <c r="F238" s="491"/>
      <c r="G238" s="608" t="s">
        <v>687</v>
      </c>
      <c r="H238" s="607" t="s">
        <v>684</v>
      </c>
      <c r="I238" s="699" t="s">
        <v>1147</v>
      </c>
      <c r="J238" s="528">
        <v>2</v>
      </c>
      <c r="K238" s="491"/>
      <c r="L238" s="607" t="s">
        <v>63</v>
      </c>
      <c r="M238" s="608"/>
      <c r="N238" s="608" t="s">
        <v>64</v>
      </c>
      <c r="O238" s="610">
        <v>559.79129999999998</v>
      </c>
      <c r="P238" s="700">
        <f t="shared" si="82"/>
        <v>682.94538599999998</v>
      </c>
      <c r="Q238" s="610">
        <f t="shared" si="79"/>
        <v>682.94538599999998</v>
      </c>
      <c r="R238" s="528"/>
      <c r="S238" s="528"/>
      <c r="T238" s="701"/>
      <c r="U238" s="608" t="s">
        <v>95</v>
      </c>
      <c r="V238" s="607" t="s">
        <v>57</v>
      </c>
      <c r="W238" s="608" t="s">
        <v>66</v>
      </c>
      <c r="X238" s="612">
        <v>46069</v>
      </c>
      <c r="Y238" s="617">
        <f t="shared" si="80"/>
        <v>46099</v>
      </c>
      <c r="Z238" s="528"/>
      <c r="AA238" s="528"/>
      <c r="AB238" s="528"/>
      <c r="AC238" s="528"/>
      <c r="AD238" s="607" t="str">
        <f>G238</f>
        <v>Поставка пневматических шин для тракторов, сельскохозяйственных машин и индустриальной техники</v>
      </c>
      <c r="AE238" s="528"/>
      <c r="AF238" s="608">
        <v>876</v>
      </c>
      <c r="AG238" s="702" t="s">
        <v>1148</v>
      </c>
      <c r="AH238" s="528">
        <v>1</v>
      </c>
      <c r="AI238" s="608">
        <v>93000000000</v>
      </c>
      <c r="AJ238" s="608" t="s">
        <v>184</v>
      </c>
      <c r="AK238" s="617">
        <f t="shared" ref="AK238:AK240" si="85">Y238+20</f>
        <v>46119</v>
      </c>
      <c r="AL238" s="612">
        <f t="shared" si="84"/>
        <v>46119</v>
      </c>
      <c r="AM238" s="612">
        <v>46387</v>
      </c>
      <c r="AN238" s="491">
        <v>2026</v>
      </c>
      <c r="AO238" s="491"/>
      <c r="AP238" s="528"/>
      <c r="AQ238" s="528"/>
      <c r="AR238" s="703"/>
      <c r="AS238" s="528"/>
      <c r="AT238" s="528"/>
      <c r="AU238" s="704" t="s">
        <v>496</v>
      </c>
      <c r="AV238" s="704" t="s">
        <v>496</v>
      </c>
      <c r="AW238" s="491" t="s">
        <v>827</v>
      </c>
      <c r="AX238" s="528"/>
      <c r="AY238" s="491"/>
      <c r="AZ238" s="701" t="s">
        <v>1145</v>
      </c>
      <c r="BA238" s="696" t="s">
        <v>1179</v>
      </c>
    </row>
    <row r="239" spans="1:195" s="477" customFormat="1" ht="47.25" customHeight="1" x14ac:dyDescent="0.25">
      <c r="A239" s="528" t="s">
        <v>629</v>
      </c>
      <c r="B239" s="607" t="s">
        <v>1149</v>
      </c>
      <c r="C239" s="608" t="s">
        <v>57</v>
      </c>
      <c r="D239" s="609" t="s">
        <v>178</v>
      </c>
      <c r="E239" s="528" t="s">
        <v>59</v>
      </c>
      <c r="F239" s="491"/>
      <c r="G239" s="608" t="s">
        <v>683</v>
      </c>
      <c r="H239" s="607" t="s">
        <v>684</v>
      </c>
      <c r="I239" s="699" t="s">
        <v>1150</v>
      </c>
      <c r="J239" s="528">
        <v>2</v>
      </c>
      <c r="K239" s="491"/>
      <c r="L239" s="607" t="s">
        <v>63</v>
      </c>
      <c r="M239" s="608"/>
      <c r="N239" s="608" t="s">
        <v>64</v>
      </c>
      <c r="O239" s="610">
        <v>2100</v>
      </c>
      <c r="P239" s="700">
        <f t="shared" si="82"/>
        <v>2562</v>
      </c>
      <c r="Q239" s="610">
        <f t="shared" si="79"/>
        <v>2562</v>
      </c>
      <c r="R239" s="528"/>
      <c r="S239" s="528"/>
      <c r="T239" s="701"/>
      <c r="U239" s="608" t="s">
        <v>95</v>
      </c>
      <c r="V239" s="607" t="s">
        <v>57</v>
      </c>
      <c r="W239" s="608" t="s">
        <v>66</v>
      </c>
      <c r="X239" s="612">
        <v>46063</v>
      </c>
      <c r="Y239" s="617">
        <f t="shared" si="80"/>
        <v>46093</v>
      </c>
      <c r="Z239" s="528"/>
      <c r="AA239" s="528"/>
      <c r="AB239" s="528"/>
      <c r="AC239" s="528"/>
      <c r="AD239" s="607" t="str">
        <f>G239</f>
        <v>Поставка пневматических шин для грузовых автомобилей и прицепов</v>
      </c>
      <c r="AE239" s="528"/>
      <c r="AF239" s="608">
        <v>876</v>
      </c>
      <c r="AG239" s="702" t="s">
        <v>1148</v>
      </c>
      <c r="AH239" s="528">
        <v>1</v>
      </c>
      <c r="AI239" s="608">
        <v>93000000000</v>
      </c>
      <c r="AJ239" s="608" t="s">
        <v>184</v>
      </c>
      <c r="AK239" s="617">
        <f t="shared" si="85"/>
        <v>46113</v>
      </c>
      <c r="AL239" s="612">
        <f t="shared" si="84"/>
        <v>46113</v>
      </c>
      <c r="AM239" s="612">
        <v>46387</v>
      </c>
      <c r="AN239" s="491">
        <v>2026</v>
      </c>
      <c r="AO239" s="491"/>
      <c r="AP239" s="528"/>
      <c r="AQ239" s="528"/>
      <c r="AR239" s="703"/>
      <c r="AS239" s="528"/>
      <c r="AT239" s="528"/>
      <c r="AU239" s="704" t="s">
        <v>496</v>
      </c>
      <c r="AV239" s="704" t="s">
        <v>496</v>
      </c>
      <c r="AW239" s="491" t="s">
        <v>827</v>
      </c>
      <c r="AX239" s="528"/>
      <c r="AY239" s="491"/>
      <c r="AZ239" s="701" t="s">
        <v>1145</v>
      </c>
      <c r="BA239" s="696" t="s">
        <v>1180</v>
      </c>
    </row>
    <row r="240" spans="1:195" s="477" customFormat="1" ht="47.25" customHeight="1" x14ac:dyDescent="0.25">
      <c r="A240" s="528" t="s">
        <v>629</v>
      </c>
      <c r="B240" s="607" t="s">
        <v>1151</v>
      </c>
      <c r="C240" s="608" t="s">
        <v>57</v>
      </c>
      <c r="D240" s="609" t="s">
        <v>178</v>
      </c>
      <c r="E240" s="528" t="s">
        <v>59</v>
      </c>
      <c r="F240" s="491"/>
      <c r="G240" s="608" t="s">
        <v>689</v>
      </c>
      <c r="H240" s="607" t="s">
        <v>1152</v>
      </c>
      <c r="I240" s="699" t="s">
        <v>1153</v>
      </c>
      <c r="J240" s="528">
        <v>2</v>
      </c>
      <c r="K240" s="491"/>
      <c r="L240" s="607" t="s">
        <v>63</v>
      </c>
      <c r="M240" s="608"/>
      <c r="N240" s="608" t="s">
        <v>64</v>
      </c>
      <c r="O240" s="610">
        <v>1100</v>
      </c>
      <c r="P240" s="700">
        <f t="shared" si="82"/>
        <v>1342</v>
      </c>
      <c r="Q240" s="610">
        <f t="shared" si="79"/>
        <v>1342</v>
      </c>
      <c r="R240" s="528"/>
      <c r="S240" s="528"/>
      <c r="T240" s="701"/>
      <c r="U240" s="608" t="s">
        <v>95</v>
      </c>
      <c r="V240" s="607" t="s">
        <v>57</v>
      </c>
      <c r="W240" s="608" t="s">
        <v>66</v>
      </c>
      <c r="X240" s="612">
        <v>46063</v>
      </c>
      <c r="Y240" s="617">
        <f t="shared" si="80"/>
        <v>46093</v>
      </c>
      <c r="Z240" s="528"/>
      <c r="AA240" s="528"/>
      <c r="AB240" s="528"/>
      <c r="AC240" s="528"/>
      <c r="AD240" s="607" t="str">
        <f>G240</f>
        <v>Поставка пневматических шин для легковых и легких грузовых автомобилей</v>
      </c>
      <c r="AE240" s="528"/>
      <c r="AF240" s="608" t="s">
        <v>1154</v>
      </c>
      <c r="AG240" s="702" t="s">
        <v>1155</v>
      </c>
      <c r="AH240" s="528" t="s">
        <v>1156</v>
      </c>
      <c r="AI240" s="608" t="s">
        <v>1118</v>
      </c>
      <c r="AJ240" s="608" t="s">
        <v>1157</v>
      </c>
      <c r="AK240" s="617">
        <f t="shared" si="85"/>
        <v>46113</v>
      </c>
      <c r="AL240" s="612">
        <f t="shared" si="84"/>
        <v>46113</v>
      </c>
      <c r="AM240" s="612">
        <v>46387</v>
      </c>
      <c r="AN240" s="491">
        <v>2026</v>
      </c>
      <c r="AO240" s="491"/>
      <c r="AP240" s="528"/>
      <c r="AQ240" s="528"/>
      <c r="AR240" s="703"/>
      <c r="AS240" s="528"/>
      <c r="AT240" s="528"/>
      <c r="AU240" s="704" t="s">
        <v>496</v>
      </c>
      <c r="AV240" s="704" t="s">
        <v>496</v>
      </c>
      <c r="AW240" s="491" t="s">
        <v>827</v>
      </c>
      <c r="AX240" s="528"/>
      <c r="AY240" s="491"/>
      <c r="AZ240" s="701" t="s">
        <v>1145</v>
      </c>
      <c r="BA240" s="696" t="s">
        <v>1181</v>
      </c>
    </row>
    <row r="241" spans="1:195" s="698" customFormat="1" ht="45" outlineLevel="1" x14ac:dyDescent="0.3">
      <c r="A241" s="585" t="s">
        <v>216</v>
      </c>
      <c r="B241" s="906" t="s">
        <v>1195</v>
      </c>
      <c r="C241" s="907" t="s">
        <v>57</v>
      </c>
      <c r="D241" s="908" t="s">
        <v>178</v>
      </c>
      <c r="E241" s="585" t="s">
        <v>59</v>
      </c>
      <c r="F241" s="909"/>
      <c r="G241" s="907" t="s">
        <v>292</v>
      </c>
      <c r="H241" s="910" t="s">
        <v>293</v>
      </c>
      <c r="I241" s="910" t="s">
        <v>1196</v>
      </c>
      <c r="J241" s="585">
        <v>2</v>
      </c>
      <c r="K241" s="906"/>
      <c r="L241" s="906" t="s">
        <v>827</v>
      </c>
      <c r="M241" s="907"/>
      <c r="N241" s="608" t="s">
        <v>64</v>
      </c>
      <c r="O241" s="911">
        <v>293.16701999999998</v>
      </c>
      <c r="P241" s="912">
        <f>O241*1.22</f>
        <v>357.66376439999999</v>
      </c>
      <c r="Q241" s="911">
        <f>P241</f>
        <v>357.66376439999999</v>
      </c>
      <c r="R241" s="911"/>
      <c r="S241" s="911"/>
      <c r="T241" s="911"/>
      <c r="U241" s="907" t="s">
        <v>95</v>
      </c>
      <c r="V241" s="907" t="s">
        <v>57</v>
      </c>
      <c r="W241" s="907" t="s">
        <v>66</v>
      </c>
      <c r="X241" s="913">
        <v>46087</v>
      </c>
      <c r="Y241" s="914">
        <f>X241+30</f>
        <v>46117</v>
      </c>
      <c r="Z241" s="585"/>
      <c r="AA241" s="585"/>
      <c r="AB241" s="585"/>
      <c r="AC241" s="585"/>
      <c r="AD241" s="585" t="str">
        <f t="shared" ref="AD241" si="86">G241</f>
        <v>Поставка обмоток силовых трансформаторов</v>
      </c>
      <c r="AE241" s="585"/>
      <c r="AF241" s="907">
        <v>796</v>
      </c>
      <c r="AG241" s="907" t="s">
        <v>1110</v>
      </c>
      <c r="AH241" s="585">
        <v>6</v>
      </c>
      <c r="AI241" s="907">
        <v>93000000000</v>
      </c>
      <c r="AJ241" s="907" t="s">
        <v>184</v>
      </c>
      <c r="AK241" s="914">
        <f>Y241+20</f>
        <v>46137</v>
      </c>
      <c r="AL241" s="913">
        <f t="shared" si="84"/>
        <v>46137</v>
      </c>
      <c r="AM241" s="913">
        <f>AL241+30</f>
        <v>46167</v>
      </c>
      <c r="AN241" s="906">
        <v>2026</v>
      </c>
      <c r="AO241" s="909"/>
      <c r="AP241" s="585"/>
      <c r="AQ241" s="585"/>
      <c r="AR241" s="915"/>
      <c r="AS241" s="585"/>
      <c r="AT241" s="585"/>
      <c r="AU241" s="916"/>
      <c r="AV241" s="916"/>
      <c r="AW241" s="906"/>
      <c r="AX241" s="694"/>
      <c r="AY241" s="917"/>
      <c r="AZ241" s="906" t="s">
        <v>1226</v>
      </c>
      <c r="BA241" s="696" t="s">
        <v>1224</v>
      </c>
      <c r="BB241" s="697"/>
    </row>
    <row r="242" spans="1:195" s="935" customFormat="1" ht="50.25" customHeight="1" x14ac:dyDescent="0.25">
      <c r="A242" s="918" t="s">
        <v>216</v>
      </c>
      <c r="B242" s="919" t="s">
        <v>1197</v>
      </c>
      <c r="C242" s="920" t="s">
        <v>57</v>
      </c>
      <c r="D242" s="921" t="s">
        <v>178</v>
      </c>
      <c r="E242" s="918" t="s">
        <v>59</v>
      </c>
      <c r="F242" s="922">
        <v>1</v>
      </c>
      <c r="G242" s="923" t="s">
        <v>1198</v>
      </c>
      <c r="H242" s="918" t="s">
        <v>806</v>
      </c>
      <c r="I242" s="918" t="s">
        <v>807</v>
      </c>
      <c r="J242" s="918">
        <v>1</v>
      </c>
      <c r="K242" s="918"/>
      <c r="L242" s="922" t="s">
        <v>827</v>
      </c>
      <c r="M242" s="922"/>
      <c r="N242" s="920" t="s">
        <v>64</v>
      </c>
      <c r="O242" s="924">
        <v>746.19072000000006</v>
      </c>
      <c r="P242" s="924">
        <f>O242*1.22</f>
        <v>910.35267840000006</v>
      </c>
      <c r="Q242" s="924">
        <f>P242</f>
        <v>910.35267840000006</v>
      </c>
      <c r="R242" s="924"/>
      <c r="S242" s="925"/>
      <c r="T242" s="925"/>
      <c r="U242" s="920" t="s">
        <v>1199</v>
      </c>
      <c r="V242" s="919" t="s">
        <v>57</v>
      </c>
      <c r="W242" s="920" t="s">
        <v>66</v>
      </c>
      <c r="X242" s="926">
        <v>46087</v>
      </c>
      <c r="Y242" s="927">
        <f>X242+30</f>
        <v>46117</v>
      </c>
      <c r="Z242" s="828"/>
      <c r="AA242" s="883"/>
      <c r="AB242" s="883"/>
      <c r="AC242" s="828"/>
      <c r="AD242" s="928" t="str">
        <f>G242</f>
        <v>Поставка трансформаторов тока 6-20 кВ</v>
      </c>
      <c r="AE242" s="918"/>
      <c r="AF242" s="921" t="s">
        <v>222</v>
      </c>
      <c r="AG242" s="920" t="s">
        <v>1110</v>
      </c>
      <c r="AH242" s="918">
        <v>42</v>
      </c>
      <c r="AI242" s="920">
        <v>93000000000</v>
      </c>
      <c r="AJ242" s="920" t="s">
        <v>68</v>
      </c>
      <c r="AK242" s="929">
        <f>Y242+20</f>
        <v>46137</v>
      </c>
      <c r="AL242" s="926">
        <f t="shared" si="84"/>
        <v>46137</v>
      </c>
      <c r="AM242" s="926">
        <f>AL242+30</f>
        <v>46167</v>
      </c>
      <c r="AN242" s="922">
        <v>2026</v>
      </c>
      <c r="AO242" s="918"/>
      <c r="AP242" s="919"/>
      <c r="AQ242" s="930"/>
      <c r="AR242" s="930"/>
      <c r="AS242" s="918"/>
      <c r="AT242" s="918"/>
      <c r="AU242" s="931"/>
      <c r="AV242" s="932"/>
      <c r="AW242" s="922"/>
      <c r="AX242" s="922"/>
      <c r="AY242" s="933"/>
      <c r="AZ242" s="922" t="s">
        <v>1226</v>
      </c>
      <c r="BA242" s="934" t="s">
        <v>1225</v>
      </c>
    </row>
    <row r="243" spans="1:195" s="1054" customFormat="1" ht="55.5" customHeight="1" x14ac:dyDescent="0.25">
      <c r="A243" s="1041" t="s">
        <v>176</v>
      </c>
      <c r="B243" s="573" t="s">
        <v>1237</v>
      </c>
      <c r="C243" s="1042" t="s">
        <v>57</v>
      </c>
      <c r="D243" s="1043" t="s">
        <v>178</v>
      </c>
      <c r="E243" s="1041" t="s">
        <v>179</v>
      </c>
      <c r="F243" s="1044">
        <v>1</v>
      </c>
      <c r="G243" s="1045" t="s">
        <v>1238</v>
      </c>
      <c r="H243" s="585" t="s">
        <v>1239</v>
      </c>
      <c r="I243" s="585" t="s">
        <v>194</v>
      </c>
      <c r="J243" s="585">
        <v>2</v>
      </c>
      <c r="K243" s="585"/>
      <c r="L243" s="573" t="s">
        <v>827</v>
      </c>
      <c r="M243" s="585" t="s">
        <v>1240</v>
      </c>
      <c r="N243" s="573" t="s">
        <v>1241</v>
      </c>
      <c r="O243" s="911">
        <v>332.93299999999999</v>
      </c>
      <c r="P243" s="911">
        <f>O243*1.22</f>
        <v>406.17825999999997</v>
      </c>
      <c r="Q243" s="911">
        <f>P243</f>
        <v>406.17825999999997</v>
      </c>
      <c r="R243" s="911"/>
      <c r="S243" s="911"/>
      <c r="T243" s="1046"/>
      <c r="U243" s="1047" t="s">
        <v>1139</v>
      </c>
      <c r="V243" s="1042" t="s">
        <v>57</v>
      </c>
      <c r="W243" s="573" t="s">
        <v>66</v>
      </c>
      <c r="X243" s="1048">
        <v>46099</v>
      </c>
      <c r="Y243" s="578">
        <f>X243+30</f>
        <v>46129</v>
      </c>
      <c r="Z243" s="585"/>
      <c r="AA243" s="585"/>
      <c r="AB243" s="585"/>
      <c r="AC243" s="573"/>
      <c r="AD243" s="573" t="str">
        <f>G243</f>
        <v>Оказание услуг по выполнению работ по ремонту крано-манипуляторной установки АНТ 20-5ТЛ</v>
      </c>
      <c r="AE243" s="585"/>
      <c r="AF243" s="585">
        <v>876</v>
      </c>
      <c r="AG243" s="1042" t="s">
        <v>145</v>
      </c>
      <c r="AH243" s="573">
        <v>1</v>
      </c>
      <c r="AI243" s="1049">
        <v>93000000000</v>
      </c>
      <c r="AJ243" s="1041" t="s">
        <v>184</v>
      </c>
      <c r="AK243" s="578">
        <f>Y243+20</f>
        <v>46149</v>
      </c>
      <c r="AL243" s="1050">
        <f>AK243</f>
        <v>46149</v>
      </c>
      <c r="AM243" s="913">
        <v>46387</v>
      </c>
      <c r="AN243" s="585">
        <v>2026</v>
      </c>
      <c r="AO243" s="585"/>
      <c r="AP243" s="585"/>
      <c r="AQ243" s="585"/>
      <c r="AR243" s="585"/>
      <c r="AS243" s="1044"/>
      <c r="AT243" s="585"/>
      <c r="AU243" s="585" t="s">
        <v>496</v>
      </c>
      <c r="AV243" s="585" t="s">
        <v>496</v>
      </c>
      <c r="AW243" s="1044" t="s">
        <v>827</v>
      </c>
      <c r="AX243" s="585"/>
      <c r="AY243" s="1044"/>
      <c r="AZ243" s="491" t="s">
        <v>1242</v>
      </c>
      <c r="BA243" s="934" t="s">
        <v>1243</v>
      </c>
      <c r="BB243" s="1051"/>
      <c r="BC243" s="1052"/>
      <c r="BD243" s="1052"/>
      <c r="BE243" s="1052"/>
      <c r="BF243" s="1052"/>
      <c r="BG243" s="1052"/>
      <c r="BH243" s="1052"/>
      <c r="BI243" s="1052"/>
      <c r="BJ243" s="1052"/>
      <c r="BK243" s="1052"/>
      <c r="BL243" s="1052"/>
      <c r="BM243" s="1052"/>
      <c r="BN243" s="1052"/>
      <c r="BO243" s="1052"/>
      <c r="BP243" s="1052"/>
      <c r="BQ243" s="1052"/>
      <c r="BR243" s="1053"/>
    </row>
    <row r="244" spans="1:195" s="1057" customFormat="1" ht="267.75" x14ac:dyDescent="0.25">
      <c r="A244" s="528" t="s">
        <v>629</v>
      </c>
      <c r="B244" s="607" t="s">
        <v>1245</v>
      </c>
      <c r="C244" s="608" t="s">
        <v>57</v>
      </c>
      <c r="D244" s="609" t="s">
        <v>577</v>
      </c>
      <c r="E244" s="528" t="s">
        <v>59</v>
      </c>
      <c r="F244" s="491">
        <v>1</v>
      </c>
      <c r="G244" s="1055" t="s">
        <v>706</v>
      </c>
      <c r="H244" s="1055" t="s">
        <v>1246</v>
      </c>
      <c r="I244" s="1055" t="s">
        <v>1247</v>
      </c>
      <c r="J244" s="528">
        <v>2</v>
      </c>
      <c r="K244" s="528"/>
      <c r="L244" s="491" t="s">
        <v>827</v>
      </c>
      <c r="M244" s="491"/>
      <c r="N244" s="608" t="s">
        <v>64</v>
      </c>
      <c r="O244" s="610">
        <v>981.48080000000004</v>
      </c>
      <c r="P244" s="610">
        <f>O244*1.22</f>
        <v>1197.4065760000001</v>
      </c>
      <c r="Q244" s="610">
        <f>P244</f>
        <v>1197.4065760000001</v>
      </c>
      <c r="R244" s="610"/>
      <c r="S244" s="610"/>
      <c r="T244" s="610"/>
      <c r="U244" s="608" t="s">
        <v>95</v>
      </c>
      <c r="V244" s="607" t="s">
        <v>57</v>
      </c>
      <c r="W244" s="608" t="s">
        <v>66</v>
      </c>
      <c r="X244" s="612">
        <v>46104</v>
      </c>
      <c r="Y244" s="617">
        <f>X244+30</f>
        <v>46134</v>
      </c>
      <c r="Z244" s="528"/>
      <c r="AA244" s="528"/>
      <c r="AB244" s="528"/>
      <c r="AC244" s="528"/>
      <c r="AD244" s="528" t="str">
        <f>G244</f>
        <v>Поставка канцелярских товаров</v>
      </c>
      <c r="AE244" s="528"/>
      <c r="AF244" s="608" t="s">
        <v>1248</v>
      </c>
      <c r="AG244" s="608" t="s">
        <v>1249</v>
      </c>
      <c r="AH244" s="528" t="s">
        <v>1250</v>
      </c>
      <c r="AI244" s="608" t="s">
        <v>1251</v>
      </c>
      <c r="AJ244" s="608" t="s">
        <v>1252</v>
      </c>
      <c r="AK244" s="617">
        <f>Y244+20</f>
        <v>46154</v>
      </c>
      <c r="AL244" s="612">
        <f>AK244</f>
        <v>46154</v>
      </c>
      <c r="AM244" s="612">
        <f>AL244+365</f>
        <v>46519</v>
      </c>
      <c r="AN244" s="491">
        <v>2026</v>
      </c>
      <c r="AO244" s="528"/>
      <c r="AP244" s="607"/>
      <c r="AQ244" s="618"/>
      <c r="AR244" s="618"/>
      <c r="AS244" s="528"/>
      <c r="AT244" s="528"/>
      <c r="AU244" s="619"/>
      <c r="AV244" s="620"/>
      <c r="AW244" s="491"/>
      <c r="AX244" s="491"/>
      <c r="AY244" s="621"/>
      <c r="AZ244" s="491" t="s">
        <v>1253</v>
      </c>
      <c r="BA244" s="1056"/>
    </row>
    <row r="245" spans="1:195" s="1068" customFormat="1" ht="69.75" customHeight="1" x14ac:dyDescent="0.25">
      <c r="A245" s="1438" t="s">
        <v>1072</v>
      </c>
      <c r="B245" s="1440" t="s">
        <v>1255</v>
      </c>
      <c r="C245" s="1440" t="s">
        <v>57</v>
      </c>
      <c r="D245" s="1440" t="s">
        <v>1074</v>
      </c>
      <c r="E245" s="1440" t="s">
        <v>140</v>
      </c>
      <c r="F245" s="1440">
        <v>1</v>
      </c>
      <c r="G245" s="1440" t="s">
        <v>1279</v>
      </c>
      <c r="H245" s="1440" t="s">
        <v>142</v>
      </c>
      <c r="I245" s="1355" t="s">
        <v>143</v>
      </c>
      <c r="J245" s="1440">
        <v>2</v>
      </c>
      <c r="K245" s="1440" t="s">
        <v>827</v>
      </c>
      <c r="L245" s="1440" t="s">
        <v>827</v>
      </c>
      <c r="M245" s="1440" t="s">
        <v>1256</v>
      </c>
      <c r="N245" s="1440" t="s">
        <v>1101</v>
      </c>
      <c r="O245" s="1450">
        <v>8709.9172131147534</v>
      </c>
      <c r="P245" s="1454">
        <f>O245*1.22</f>
        <v>10626.098999999998</v>
      </c>
      <c r="Q245" s="1454">
        <f>P245</f>
        <v>10626.098999999998</v>
      </c>
      <c r="R245" s="1456"/>
      <c r="S245" s="1458"/>
      <c r="T245" s="1458"/>
      <c r="U245" s="1440" t="s">
        <v>1102</v>
      </c>
      <c r="V245" s="1440" t="s">
        <v>1079</v>
      </c>
      <c r="W245" s="1440" t="s">
        <v>66</v>
      </c>
      <c r="X245" s="1351">
        <v>46115</v>
      </c>
      <c r="Y245" s="1452">
        <f>X245+25</f>
        <v>46140</v>
      </c>
      <c r="Z245" s="1462"/>
      <c r="AA245" s="1462"/>
      <c r="AB245" s="1462"/>
      <c r="AC245" s="1462"/>
      <c r="AD245" s="1440" t="str">
        <f>G245</f>
        <v>Выполнение комплекса работ (ПИР и СМР) по объектам технологического присоединения. Лот № 2/26.</v>
      </c>
      <c r="AE245" s="1440" t="s">
        <v>1103</v>
      </c>
      <c r="AF245" s="1440">
        <v>876</v>
      </c>
      <c r="AG245" s="1440" t="s">
        <v>1080</v>
      </c>
      <c r="AH245" s="1440">
        <v>1</v>
      </c>
      <c r="AI245" s="1460">
        <v>93000000000</v>
      </c>
      <c r="AJ245" s="1440" t="s">
        <v>68</v>
      </c>
      <c r="AK245" s="1467">
        <f>Y245+10</f>
        <v>46150</v>
      </c>
      <c r="AL245" s="1467">
        <f>AK245</f>
        <v>46150</v>
      </c>
      <c r="AM245" s="1467">
        <v>46203</v>
      </c>
      <c r="AN245" s="1440">
        <v>2026</v>
      </c>
      <c r="AO245" s="1462"/>
      <c r="AP245" s="1440" t="s">
        <v>1086</v>
      </c>
      <c r="AQ245" s="1064" t="s">
        <v>1257</v>
      </c>
      <c r="AR245" s="1065" t="s">
        <v>1258</v>
      </c>
      <c r="AS245" s="991">
        <v>2026</v>
      </c>
      <c r="AT245" s="991">
        <v>2026</v>
      </c>
      <c r="AU245" s="1066">
        <v>7.41</v>
      </c>
      <c r="AV245" s="1067">
        <v>7.41</v>
      </c>
      <c r="AW245" s="1068" t="s">
        <v>72</v>
      </c>
      <c r="AX245" s="1068" t="s">
        <v>63</v>
      </c>
      <c r="AZ245" s="1464" t="s">
        <v>1261</v>
      </c>
      <c r="BA245" s="1466">
        <v>876</v>
      </c>
      <c r="BB245" s="1069"/>
      <c r="BC245" s="1069"/>
      <c r="BD245" s="1069"/>
      <c r="BE245" s="1069"/>
      <c r="BF245" s="1069"/>
      <c r="BG245" s="1069"/>
      <c r="BH245" s="1069"/>
      <c r="BI245" s="1069"/>
      <c r="BJ245" s="1069"/>
      <c r="BK245" s="1069"/>
      <c r="BL245" s="1069"/>
      <c r="BM245" s="1069"/>
      <c r="BN245" s="1069"/>
      <c r="BO245" s="1069"/>
      <c r="BP245" s="1069"/>
      <c r="BQ245" s="1069"/>
      <c r="BR245" s="1069"/>
      <c r="BS245" s="1069"/>
      <c r="BT245" s="1069"/>
      <c r="BU245" s="1069"/>
      <c r="BV245" s="1069"/>
      <c r="BW245" s="1069"/>
      <c r="BX245" s="1069"/>
      <c r="BY245" s="1069"/>
      <c r="BZ245" s="1069"/>
      <c r="CA245" s="1069"/>
      <c r="CB245" s="1069"/>
      <c r="CC245" s="1069"/>
      <c r="CD245" s="1069"/>
      <c r="CE245" s="1069"/>
      <c r="CF245" s="1069"/>
      <c r="CG245" s="1069"/>
      <c r="CH245" s="1069"/>
      <c r="CI245" s="1069"/>
      <c r="CJ245" s="1069"/>
      <c r="CK245" s="1069"/>
      <c r="CL245" s="1069"/>
      <c r="CM245" s="1069"/>
      <c r="CN245" s="1069"/>
      <c r="CO245" s="1069"/>
      <c r="CP245" s="1069"/>
      <c r="CQ245" s="1069"/>
      <c r="CR245" s="1069"/>
      <c r="CS245" s="1069"/>
      <c r="CT245" s="1069"/>
      <c r="CU245" s="1069"/>
      <c r="CV245" s="1069"/>
      <c r="CW245" s="1069"/>
      <c r="CX245" s="1069"/>
      <c r="CY245" s="1069"/>
      <c r="CZ245" s="1069"/>
      <c r="DA245" s="1069"/>
      <c r="DB245" s="1069"/>
      <c r="DC245" s="1069"/>
      <c r="DD245" s="1069"/>
      <c r="DE245" s="1069"/>
      <c r="DF245" s="1069"/>
      <c r="DG245" s="1069"/>
      <c r="DH245" s="1069"/>
      <c r="DI245" s="1069"/>
      <c r="DJ245" s="1069"/>
      <c r="DK245" s="1069"/>
      <c r="DL245" s="1069"/>
      <c r="DM245" s="1069"/>
      <c r="DN245" s="1069"/>
      <c r="DO245" s="1069"/>
      <c r="DP245" s="1069"/>
      <c r="DQ245" s="1069"/>
      <c r="DR245" s="1069"/>
      <c r="DS245" s="1069"/>
      <c r="DT245" s="1069"/>
      <c r="DU245" s="1069"/>
      <c r="DV245" s="1069"/>
      <c r="DW245" s="1069"/>
      <c r="DX245" s="1069"/>
      <c r="DY245" s="1069"/>
      <c r="DZ245" s="1069"/>
      <c r="EA245" s="1069"/>
      <c r="EB245" s="1069"/>
      <c r="EC245" s="1069"/>
      <c r="ED245" s="1069"/>
      <c r="EE245" s="1069"/>
      <c r="EF245" s="1069"/>
      <c r="EG245" s="1069"/>
      <c r="EH245" s="1069"/>
      <c r="EI245" s="1069"/>
      <c r="EJ245" s="1069"/>
      <c r="EK245" s="1069"/>
      <c r="EL245" s="1069"/>
      <c r="EM245" s="1069"/>
      <c r="EN245" s="1069"/>
      <c r="EO245" s="1069"/>
      <c r="EP245" s="1069"/>
      <c r="EQ245" s="1069"/>
      <c r="ER245" s="1069"/>
      <c r="ES245" s="1069"/>
      <c r="ET245" s="1069"/>
      <c r="EU245" s="1069"/>
      <c r="EV245" s="1069"/>
      <c r="EW245" s="1069"/>
      <c r="EX245" s="1069"/>
      <c r="EY245" s="1069"/>
      <c r="EZ245" s="1069"/>
      <c r="FA245" s="1069"/>
      <c r="FB245" s="1069"/>
      <c r="FC245" s="1069"/>
      <c r="FD245" s="1069"/>
      <c r="FE245" s="1069"/>
      <c r="FF245" s="1069"/>
      <c r="FG245" s="1069"/>
      <c r="FH245" s="1069"/>
      <c r="FI245" s="1069"/>
      <c r="FJ245" s="1069"/>
      <c r="FK245" s="1069"/>
      <c r="FL245" s="1069"/>
      <c r="FM245" s="1069"/>
      <c r="FN245" s="1069"/>
      <c r="FO245" s="1069"/>
      <c r="FP245" s="1069"/>
      <c r="FQ245" s="1069"/>
      <c r="FR245" s="1069"/>
      <c r="FS245" s="1069"/>
      <c r="FT245" s="1069"/>
      <c r="FU245" s="1069"/>
      <c r="FV245" s="1069"/>
      <c r="FW245" s="1069"/>
      <c r="FX245" s="1069"/>
      <c r="FY245" s="1069"/>
      <c r="FZ245" s="1069"/>
      <c r="GA245" s="1069"/>
      <c r="GB245" s="1069"/>
      <c r="GC245" s="1069"/>
      <c r="GD245" s="1069"/>
      <c r="GE245" s="1069"/>
      <c r="GF245" s="1069"/>
      <c r="GG245" s="1069"/>
      <c r="GH245" s="1069"/>
      <c r="GI245" s="1069"/>
      <c r="GJ245" s="1069"/>
      <c r="GK245" s="1069"/>
      <c r="GL245" s="1069"/>
      <c r="GM245" s="1069"/>
    </row>
    <row r="246" spans="1:195" s="527" customFormat="1" ht="69.75" customHeight="1" x14ac:dyDescent="0.25">
      <c r="A246" s="1439"/>
      <c r="B246" s="1441"/>
      <c r="C246" s="1441"/>
      <c r="D246" s="1441"/>
      <c r="E246" s="1441"/>
      <c r="F246" s="1441"/>
      <c r="G246" s="1441"/>
      <c r="H246" s="1441"/>
      <c r="I246" s="1356"/>
      <c r="J246" s="1441"/>
      <c r="K246" s="1441"/>
      <c r="L246" s="1441"/>
      <c r="M246" s="1441"/>
      <c r="N246" s="1441"/>
      <c r="O246" s="1451"/>
      <c r="P246" s="1455"/>
      <c r="Q246" s="1455"/>
      <c r="R246" s="1457"/>
      <c r="S246" s="1459"/>
      <c r="T246" s="1459"/>
      <c r="U246" s="1441"/>
      <c r="V246" s="1441"/>
      <c r="W246" s="1441"/>
      <c r="X246" s="1352"/>
      <c r="Y246" s="1453"/>
      <c r="Z246" s="1463"/>
      <c r="AA246" s="1463"/>
      <c r="AB246" s="1463"/>
      <c r="AC246" s="1463"/>
      <c r="AD246" s="1441"/>
      <c r="AE246" s="1441"/>
      <c r="AF246" s="1441"/>
      <c r="AG246" s="1441"/>
      <c r="AH246" s="1441"/>
      <c r="AI246" s="1461"/>
      <c r="AJ246" s="1441"/>
      <c r="AK246" s="1468"/>
      <c r="AL246" s="1468"/>
      <c r="AM246" s="1468"/>
      <c r="AN246" s="1441"/>
      <c r="AO246" s="1463"/>
      <c r="AP246" s="1441"/>
      <c r="AQ246" s="1070" t="s">
        <v>1259</v>
      </c>
      <c r="AR246" s="1071" t="s">
        <v>1260</v>
      </c>
      <c r="AS246" s="1072">
        <v>2026</v>
      </c>
      <c r="AT246" s="1073">
        <v>2026</v>
      </c>
      <c r="AU246" s="1071">
        <v>3.39</v>
      </c>
      <c r="AV246" s="1074">
        <v>3.39</v>
      </c>
      <c r="AW246" s="1068" t="s">
        <v>72</v>
      </c>
      <c r="AX246" s="1068" t="s">
        <v>63</v>
      </c>
      <c r="AY246" s="1068"/>
      <c r="AZ246" s="1465"/>
      <c r="BA246" s="1466"/>
    </row>
    <row r="247" spans="1:195" s="494" customFormat="1" ht="61.5" customHeight="1" x14ac:dyDescent="0.25">
      <c r="A247" s="614" t="s">
        <v>55</v>
      </c>
      <c r="B247" s="567" t="s">
        <v>1262</v>
      </c>
      <c r="C247" s="1075" t="s">
        <v>57</v>
      </c>
      <c r="D247" s="1076" t="s">
        <v>58</v>
      </c>
      <c r="E247" s="1076" t="s">
        <v>59</v>
      </c>
      <c r="F247" s="567">
        <v>1</v>
      </c>
      <c r="G247" s="567" t="s">
        <v>112</v>
      </c>
      <c r="H247" s="1077" t="s">
        <v>1163</v>
      </c>
      <c r="I247" s="1077" t="s">
        <v>1164</v>
      </c>
      <c r="J247" s="1078">
        <v>2</v>
      </c>
      <c r="K247" s="1078"/>
      <c r="L247" s="1079" t="s">
        <v>63</v>
      </c>
      <c r="M247" s="1079"/>
      <c r="N247" s="1075" t="s">
        <v>64</v>
      </c>
      <c r="O247" s="465">
        <v>1217.127</v>
      </c>
      <c r="P247" s="1080">
        <f>O247*1.22</f>
        <v>1484.8949399999999</v>
      </c>
      <c r="Q247" s="894">
        <f t="shared" ref="Q247" si="87">P247</f>
        <v>1484.8949399999999</v>
      </c>
      <c r="R247" s="894"/>
      <c r="S247" s="1081"/>
      <c r="T247" s="1081"/>
      <c r="U247" s="1082" t="s">
        <v>95</v>
      </c>
      <c r="V247" s="567" t="s">
        <v>65</v>
      </c>
      <c r="W247" s="1079" t="s">
        <v>66</v>
      </c>
      <c r="X247" s="1083">
        <v>46115</v>
      </c>
      <c r="Y247" s="1084">
        <f>X247+30</f>
        <v>46145</v>
      </c>
      <c r="Z247" s="1078"/>
      <c r="AA247" s="1078"/>
      <c r="AB247" s="1078"/>
      <c r="AC247" s="1078"/>
      <c r="AD247" s="614" t="str">
        <f t="shared" ref="AD247" si="88">G247</f>
        <v>Поставка арматуры к самонесущему изолированному проводу (СИП) до 1 кВ</v>
      </c>
      <c r="AE247" s="1078"/>
      <c r="AF247" s="1078" t="s">
        <v>1165</v>
      </c>
      <c r="AG247" s="892" t="s">
        <v>1166</v>
      </c>
      <c r="AH247" s="1085" t="s">
        <v>1167</v>
      </c>
      <c r="AI247" s="1086">
        <v>93000000000</v>
      </c>
      <c r="AJ247" s="1087" t="s">
        <v>68</v>
      </c>
      <c r="AK247" s="1088">
        <f t="shared" ref="AK247" si="89">Y247+20</f>
        <v>46165</v>
      </c>
      <c r="AL247" s="1088">
        <f t="shared" ref="AL247" si="90">AK247</f>
        <v>46165</v>
      </c>
      <c r="AM247" s="1089">
        <f>AL247+30</f>
        <v>46195</v>
      </c>
      <c r="AN247" s="1020">
        <v>2026</v>
      </c>
      <c r="AO247" s="1019"/>
      <c r="AP247" s="1019" t="s">
        <v>69</v>
      </c>
      <c r="AQ247" s="1090" t="s">
        <v>70</v>
      </c>
      <c r="AR247" s="1091" t="s">
        <v>1121</v>
      </c>
      <c r="AS247" s="614">
        <v>2017</v>
      </c>
      <c r="AT247" s="614">
        <v>2029</v>
      </c>
      <c r="AU247" s="1092">
        <v>1152.0363001695193</v>
      </c>
      <c r="AV247" s="1093">
        <v>431.74886300999998</v>
      </c>
      <c r="AW247" s="1019" t="s">
        <v>72</v>
      </c>
      <c r="AX247" s="1079" t="s">
        <v>63</v>
      </c>
      <c r="AY247" s="1019"/>
      <c r="AZ247" s="987" t="s">
        <v>1261</v>
      </c>
      <c r="BA247" s="644" t="s">
        <v>1280</v>
      </c>
    </row>
    <row r="248" spans="1:195" s="1068" customFormat="1" ht="119.25" customHeight="1" x14ac:dyDescent="0.25">
      <c r="A248" s="1094" t="s">
        <v>138</v>
      </c>
      <c r="B248" s="1068" t="s">
        <v>1263</v>
      </c>
      <c r="C248" s="1068" t="s">
        <v>57</v>
      </c>
      <c r="D248" s="1068" t="s">
        <v>1074</v>
      </c>
      <c r="E248" s="1068" t="s">
        <v>140</v>
      </c>
      <c r="F248" s="1068">
        <v>1</v>
      </c>
      <c r="G248" s="1095" t="s">
        <v>1264</v>
      </c>
      <c r="H248" s="1068" t="s">
        <v>142</v>
      </c>
      <c r="I248" s="1096" t="s">
        <v>143</v>
      </c>
      <c r="J248" s="1068">
        <v>2</v>
      </c>
      <c r="K248" s="1068" t="s">
        <v>827</v>
      </c>
      <c r="L248" s="1068" t="s">
        <v>827</v>
      </c>
      <c r="M248" s="1068" t="s">
        <v>1265</v>
      </c>
      <c r="N248" s="1068" t="s">
        <v>1266</v>
      </c>
      <c r="O248" s="1097">
        <f>22000/1.22</f>
        <v>18032.786885245903</v>
      </c>
      <c r="P248" s="1098">
        <f>O248*1.22</f>
        <v>22000</v>
      </c>
      <c r="Q248" s="1098">
        <f>P248</f>
        <v>22000</v>
      </c>
      <c r="R248" s="1099"/>
      <c r="S248" s="1100"/>
      <c r="T248" s="1100"/>
      <c r="U248" s="1068" t="s">
        <v>95</v>
      </c>
      <c r="V248" s="1068" t="s">
        <v>57</v>
      </c>
      <c r="W248" s="1068" t="s">
        <v>66</v>
      </c>
      <c r="X248" s="1101">
        <v>46115</v>
      </c>
      <c r="Y248" s="1102">
        <f>X248+30</f>
        <v>46145</v>
      </c>
      <c r="Z248" s="580"/>
      <c r="AA248" s="580"/>
      <c r="AB248" s="580"/>
      <c r="AC248" s="580"/>
      <c r="AD248" s="1068" t="str">
        <f>G248</f>
        <v>Реконструкция ограждения на ПС Городская,
Республика Тыва, г. Кызыл (ПИР+СМР)</v>
      </c>
      <c r="AE248" s="1068" t="s">
        <v>1103</v>
      </c>
      <c r="AF248" s="1068">
        <v>876</v>
      </c>
      <c r="AG248" s="1068" t="s">
        <v>1080</v>
      </c>
      <c r="AH248" s="1068">
        <v>1</v>
      </c>
      <c r="AI248" s="1103">
        <v>93000000000</v>
      </c>
      <c r="AJ248" s="1068" t="s">
        <v>68</v>
      </c>
      <c r="AK248" s="1104">
        <f>Y248+10</f>
        <v>46155</v>
      </c>
      <c r="AL248" s="1104">
        <f>AK248</f>
        <v>46155</v>
      </c>
      <c r="AM248" s="1104">
        <v>46203</v>
      </c>
      <c r="AN248" s="1068">
        <v>2026</v>
      </c>
      <c r="AO248" s="580"/>
      <c r="AP248" s="1068" t="s">
        <v>1086</v>
      </c>
      <c r="AQ248" s="1105" t="s">
        <v>1267</v>
      </c>
      <c r="AR248" s="1065" t="s">
        <v>1268</v>
      </c>
      <c r="AS248" s="1106">
        <v>2026</v>
      </c>
      <c r="AT248" s="1106">
        <v>2026</v>
      </c>
      <c r="AU248" s="1066">
        <v>22</v>
      </c>
      <c r="AV248" s="1107">
        <v>22</v>
      </c>
      <c r="AW248" s="1068" t="s">
        <v>63</v>
      </c>
      <c r="AX248" s="1068" t="s">
        <v>63</v>
      </c>
      <c r="AZ248" s="1108" t="s">
        <v>1261</v>
      </c>
      <c r="BA248" s="653" t="s">
        <v>1281</v>
      </c>
      <c r="BB248" s="1069"/>
      <c r="BC248" s="1069"/>
      <c r="BD248" s="1069"/>
      <c r="BE248" s="1069"/>
      <c r="BF248" s="1069"/>
      <c r="BG248" s="1069"/>
      <c r="BH248" s="1069"/>
      <c r="BI248" s="1069"/>
      <c r="BJ248" s="1069"/>
      <c r="BK248" s="1069"/>
      <c r="BL248" s="1069"/>
      <c r="BM248" s="1069"/>
      <c r="BN248" s="1069"/>
      <c r="BO248" s="1069"/>
      <c r="BP248" s="1069"/>
      <c r="BQ248" s="1069"/>
      <c r="BR248" s="1069"/>
      <c r="BS248" s="1069"/>
      <c r="BT248" s="1069"/>
      <c r="BU248" s="1069"/>
      <c r="BV248" s="1069"/>
      <c r="BW248" s="1069"/>
      <c r="BX248" s="1069"/>
      <c r="BY248" s="1069"/>
      <c r="BZ248" s="1069"/>
      <c r="CA248" s="1069"/>
      <c r="CB248" s="1069"/>
      <c r="CC248" s="1069"/>
      <c r="CD248" s="1069"/>
      <c r="CE248" s="1069"/>
      <c r="CF248" s="1069"/>
      <c r="CG248" s="1069"/>
      <c r="CH248" s="1069"/>
      <c r="CI248" s="1069"/>
      <c r="CJ248" s="1069"/>
      <c r="CK248" s="1069"/>
      <c r="CL248" s="1069"/>
      <c r="CM248" s="1069"/>
      <c r="CN248" s="1069"/>
      <c r="CO248" s="1069"/>
      <c r="CP248" s="1069"/>
      <c r="CQ248" s="1069"/>
      <c r="CR248" s="1069"/>
      <c r="CS248" s="1069"/>
      <c r="CT248" s="1069"/>
      <c r="CU248" s="1069"/>
      <c r="CV248" s="1069"/>
      <c r="CW248" s="1069"/>
      <c r="CX248" s="1069"/>
      <c r="CY248" s="1069"/>
      <c r="CZ248" s="1069"/>
      <c r="DA248" s="1069"/>
      <c r="DB248" s="1069"/>
      <c r="DC248" s="1069"/>
      <c r="DD248" s="1069"/>
      <c r="DE248" s="1069"/>
      <c r="DF248" s="1069"/>
      <c r="DG248" s="1069"/>
      <c r="DH248" s="1069"/>
      <c r="DI248" s="1069"/>
      <c r="DJ248" s="1069"/>
      <c r="DK248" s="1069"/>
      <c r="DL248" s="1069"/>
      <c r="DM248" s="1069"/>
      <c r="DN248" s="1069"/>
      <c r="DO248" s="1069"/>
      <c r="DP248" s="1069"/>
      <c r="DQ248" s="1069"/>
      <c r="DR248" s="1069"/>
      <c r="DS248" s="1069"/>
      <c r="DT248" s="1069"/>
      <c r="DU248" s="1069"/>
      <c r="DV248" s="1069"/>
      <c r="DW248" s="1069"/>
      <c r="DX248" s="1069"/>
      <c r="DY248" s="1069"/>
      <c r="DZ248" s="1069"/>
      <c r="EA248" s="1069"/>
      <c r="EB248" s="1069"/>
      <c r="EC248" s="1069"/>
      <c r="ED248" s="1069"/>
      <c r="EE248" s="1069"/>
      <c r="EF248" s="1069"/>
      <c r="EG248" s="1069"/>
      <c r="EH248" s="1069"/>
      <c r="EI248" s="1069"/>
      <c r="EJ248" s="1069"/>
      <c r="EK248" s="1069"/>
      <c r="EL248" s="1069"/>
      <c r="EM248" s="1069"/>
      <c r="EN248" s="1069"/>
      <c r="EO248" s="1069"/>
      <c r="EP248" s="1069"/>
      <c r="EQ248" s="1069"/>
      <c r="ER248" s="1069"/>
      <c r="ES248" s="1069"/>
      <c r="ET248" s="1069"/>
      <c r="EU248" s="1069"/>
      <c r="EV248" s="1069"/>
      <c r="EW248" s="1069"/>
      <c r="EX248" s="1069"/>
      <c r="EY248" s="1069"/>
      <c r="EZ248" s="1069"/>
      <c r="FA248" s="1069"/>
      <c r="FB248" s="1069"/>
      <c r="FC248" s="1069"/>
      <c r="FD248" s="1069"/>
      <c r="FE248" s="1069"/>
      <c r="FF248" s="1069"/>
      <c r="FG248" s="1069"/>
      <c r="FH248" s="1069"/>
      <c r="FI248" s="1069"/>
      <c r="FJ248" s="1069"/>
      <c r="FK248" s="1069"/>
      <c r="FL248" s="1069"/>
      <c r="FM248" s="1069"/>
      <c r="FN248" s="1069"/>
      <c r="FO248" s="1069"/>
      <c r="FP248" s="1069"/>
      <c r="FQ248" s="1069"/>
      <c r="FR248" s="1069"/>
      <c r="FS248" s="1069"/>
      <c r="FT248" s="1069"/>
      <c r="FU248" s="1069"/>
      <c r="FV248" s="1069"/>
      <c r="FW248" s="1069"/>
      <c r="FX248" s="1069"/>
      <c r="FY248" s="1069"/>
      <c r="FZ248" s="1069"/>
      <c r="GA248" s="1069"/>
      <c r="GB248" s="1069"/>
      <c r="GC248" s="1069"/>
      <c r="GD248" s="1069"/>
      <c r="GE248" s="1069"/>
      <c r="GF248" s="1069"/>
      <c r="GG248" s="1069"/>
      <c r="GH248" s="1069"/>
      <c r="GI248" s="1069"/>
      <c r="GJ248" s="1069"/>
      <c r="GK248" s="1069"/>
      <c r="GL248" s="1069"/>
      <c r="GM248" s="1069"/>
    </row>
    <row r="249" spans="1:195" s="1122" customFormat="1" ht="85.5" customHeight="1" x14ac:dyDescent="0.25">
      <c r="A249" s="1109" t="s">
        <v>1269</v>
      </c>
      <c r="B249" s="1110" t="s">
        <v>1283</v>
      </c>
      <c r="C249" s="1111" t="s">
        <v>57</v>
      </c>
      <c r="D249" s="1112" t="s">
        <v>178</v>
      </c>
      <c r="E249" s="1113" t="s">
        <v>59</v>
      </c>
      <c r="F249" s="1114">
        <v>1</v>
      </c>
      <c r="G249" s="1055" t="s">
        <v>259</v>
      </c>
      <c r="H249" s="1109" t="s">
        <v>1270</v>
      </c>
      <c r="I249" s="1109" t="s">
        <v>1271</v>
      </c>
      <c r="J249" s="1113">
        <v>2</v>
      </c>
      <c r="K249" s="1113"/>
      <c r="L249" s="1114" t="s">
        <v>827</v>
      </c>
      <c r="M249" s="1114"/>
      <c r="N249" s="1111" t="s">
        <v>64</v>
      </c>
      <c r="O249" s="1115">
        <v>396.01571000000001</v>
      </c>
      <c r="P249" s="1115">
        <f>O249*1.22</f>
        <v>483.13916619999998</v>
      </c>
      <c r="Q249" s="1115">
        <f>P249</f>
        <v>483.13916619999998</v>
      </c>
      <c r="R249" s="1115"/>
      <c r="S249" s="1115"/>
      <c r="T249" s="1115"/>
      <c r="U249" s="1111" t="s">
        <v>1272</v>
      </c>
      <c r="V249" s="1110" t="s">
        <v>57</v>
      </c>
      <c r="W249" s="1111" t="s">
        <v>66</v>
      </c>
      <c r="X249" s="1116">
        <v>46115</v>
      </c>
      <c r="Y249" s="1117">
        <f>X249+30</f>
        <v>46145</v>
      </c>
      <c r="Z249" s="1113"/>
      <c r="AA249" s="1113"/>
      <c r="AB249" s="1113"/>
      <c r="AC249" s="1113"/>
      <c r="AD249" s="1113" t="str">
        <f>G249</f>
        <v>Поставка ламп, светильников</v>
      </c>
      <c r="AE249" s="1113"/>
      <c r="AF249" s="1111" t="s">
        <v>1229</v>
      </c>
      <c r="AG249" s="1111" t="s">
        <v>1230</v>
      </c>
      <c r="AH249" s="1113" t="s">
        <v>1273</v>
      </c>
      <c r="AI249" s="1111" t="s">
        <v>1274</v>
      </c>
      <c r="AJ249" s="1111" t="s">
        <v>1275</v>
      </c>
      <c r="AK249" s="1117">
        <f>Y249+15</f>
        <v>46160</v>
      </c>
      <c r="AL249" s="1116">
        <f>AK249</f>
        <v>46160</v>
      </c>
      <c r="AM249" s="1116">
        <f>AL249+30</f>
        <v>46190</v>
      </c>
      <c r="AN249" s="1114">
        <v>2026</v>
      </c>
      <c r="AO249" s="1113"/>
      <c r="AP249" s="1110"/>
      <c r="AQ249" s="1118"/>
      <c r="AR249" s="1118"/>
      <c r="AS249" s="1113"/>
      <c r="AT249" s="1113"/>
      <c r="AU249" s="1119"/>
      <c r="AV249" s="1120"/>
      <c r="AW249" s="1114"/>
      <c r="AX249" s="1114"/>
      <c r="AY249" s="1121"/>
      <c r="AZ249" s="1114" t="s">
        <v>1261</v>
      </c>
      <c r="BA249" s="696" t="s">
        <v>1282</v>
      </c>
    </row>
    <row r="250" spans="1:195" s="1139" customFormat="1" ht="63" x14ac:dyDescent="0.25">
      <c r="A250" s="1131" t="s">
        <v>409</v>
      </c>
      <c r="B250" s="992" t="s">
        <v>1285</v>
      </c>
      <c r="C250" s="992" t="s">
        <v>57</v>
      </c>
      <c r="D250" s="992" t="s">
        <v>473</v>
      </c>
      <c r="E250" s="992" t="s">
        <v>179</v>
      </c>
      <c r="F250" s="992">
        <v>1</v>
      </c>
      <c r="G250" s="992" t="s">
        <v>1286</v>
      </c>
      <c r="H250" s="992" t="s">
        <v>475</v>
      </c>
      <c r="I250" s="1132" t="s">
        <v>476</v>
      </c>
      <c r="J250" s="992">
        <v>1</v>
      </c>
      <c r="K250" s="992"/>
      <c r="L250" s="992" t="s">
        <v>63</v>
      </c>
      <c r="M250" s="992"/>
      <c r="N250" s="992" t="s">
        <v>477</v>
      </c>
      <c r="O250" s="1133">
        <v>882.96</v>
      </c>
      <c r="P250" s="1134">
        <f>O250*1.22</f>
        <v>1077.2112</v>
      </c>
      <c r="Q250" s="1135">
        <f>1077.2112/12*10</f>
        <v>897.67600000000004</v>
      </c>
      <c r="R250" s="1135">
        <f>1077.2112/12*2</f>
        <v>179.5352</v>
      </c>
      <c r="S250" s="1030"/>
      <c r="T250" s="1030"/>
      <c r="U250" s="1136" t="s">
        <v>1205</v>
      </c>
      <c r="V250" s="1096" t="str">
        <f>C250</f>
        <v>АО "Россети Сибирь Тываэнерго"</v>
      </c>
      <c r="W250" s="992" t="s">
        <v>66</v>
      </c>
      <c r="X250" s="1005">
        <v>46132</v>
      </c>
      <c r="Y250" s="1137">
        <f>X250+45</f>
        <v>46177</v>
      </c>
      <c r="Z250" s="1106"/>
      <c r="AA250" s="1106"/>
      <c r="AB250" s="1106"/>
      <c r="AC250" s="1106"/>
      <c r="AD250" s="992" t="str">
        <f>G250</f>
        <v xml:space="preserve">На оказание услуг технической поддержки программного обеспечения "Российский телефонный узел" </v>
      </c>
      <c r="AE250" s="992"/>
      <c r="AF250" s="992">
        <v>876</v>
      </c>
      <c r="AG250" s="992" t="s">
        <v>1148</v>
      </c>
      <c r="AH250" s="992">
        <v>1</v>
      </c>
      <c r="AI250" s="1138">
        <v>93000000000</v>
      </c>
      <c r="AJ250" s="992" t="s">
        <v>68</v>
      </c>
      <c r="AK250" s="1005">
        <f>Y250+20</f>
        <v>46197</v>
      </c>
      <c r="AL250" s="1005">
        <f>AK250</f>
        <v>46197</v>
      </c>
      <c r="AM250" s="1005">
        <f>AL250+365</f>
        <v>46562</v>
      </c>
      <c r="AN250" s="992" t="s">
        <v>420</v>
      </c>
      <c r="AO250" s="992" t="s">
        <v>63</v>
      </c>
      <c r="AP250" s="992"/>
      <c r="AQ250" s="992"/>
      <c r="AR250" s="992"/>
      <c r="AS250" s="1005"/>
      <c r="AT250" s="1034"/>
      <c r="AU250" s="1035"/>
      <c r="AV250" s="992"/>
      <c r="AW250" s="992" t="s">
        <v>63</v>
      </c>
      <c r="AX250" s="992"/>
      <c r="AY250" s="992"/>
      <c r="AZ250" s="992" t="s">
        <v>1287</v>
      </c>
      <c r="BA250" s="1168">
        <v>880</v>
      </c>
    </row>
    <row r="251" spans="1:195" s="1144" customFormat="1" ht="47.25" x14ac:dyDescent="0.25">
      <c r="A251" s="1374" t="s">
        <v>55</v>
      </c>
      <c r="B251" s="1374" t="s">
        <v>1288</v>
      </c>
      <c r="C251" s="1375" t="s">
        <v>57</v>
      </c>
      <c r="D251" s="1375" t="s">
        <v>58</v>
      </c>
      <c r="E251" s="1375" t="s">
        <v>59</v>
      </c>
      <c r="F251" s="1374">
        <v>1</v>
      </c>
      <c r="G251" s="1376" t="s">
        <v>1289</v>
      </c>
      <c r="H251" s="1357" t="s">
        <v>1290</v>
      </c>
      <c r="I251" s="1357" t="s">
        <v>1034</v>
      </c>
      <c r="J251" s="1357">
        <v>2</v>
      </c>
      <c r="K251" s="1357"/>
      <c r="L251" s="1357"/>
      <c r="M251" s="1355" t="s">
        <v>1265</v>
      </c>
      <c r="N251" s="1366" t="s">
        <v>118</v>
      </c>
      <c r="O251" s="1368">
        <v>1793.3</v>
      </c>
      <c r="P251" s="1370">
        <f>O251*1.22</f>
        <v>2187.826</v>
      </c>
      <c r="Q251" s="1370">
        <f>P251</f>
        <v>2187.826</v>
      </c>
      <c r="R251" s="1372"/>
      <c r="S251" s="1361"/>
      <c r="T251" s="1361"/>
      <c r="U251" s="1355" t="s">
        <v>95</v>
      </c>
      <c r="V251" s="1363" t="s">
        <v>1291</v>
      </c>
      <c r="W251" s="1355" t="s">
        <v>66</v>
      </c>
      <c r="X251" s="1351">
        <v>46132</v>
      </c>
      <c r="Y251" s="1364">
        <f>X251+30</f>
        <v>46162</v>
      </c>
      <c r="Z251" s="1357"/>
      <c r="AA251" s="1357"/>
      <c r="AB251" s="1357"/>
      <c r="AC251" s="1357"/>
      <c r="AD251" s="1355" t="str">
        <f t="shared" ref="AD251" si="91">G251</f>
        <v>Поставка приборов измерения электрических величин, контроля и проверки электрооборудования.</v>
      </c>
      <c r="AE251" s="1357"/>
      <c r="AF251" s="1357">
        <v>796</v>
      </c>
      <c r="AG251" s="1357" t="s">
        <v>1110</v>
      </c>
      <c r="AH251" s="1357">
        <v>2</v>
      </c>
      <c r="AI251" s="1357">
        <v>93000000000</v>
      </c>
      <c r="AJ251" s="1357" t="s">
        <v>68</v>
      </c>
      <c r="AK251" s="1351">
        <f t="shared" ref="AK251" si="92">Y251+20</f>
        <v>46182</v>
      </c>
      <c r="AL251" s="1353">
        <f>AK251</f>
        <v>46182</v>
      </c>
      <c r="AM251" s="1353">
        <f>AL251+60</f>
        <v>46242</v>
      </c>
      <c r="AN251" s="1355">
        <v>2026</v>
      </c>
      <c r="AO251" s="1357"/>
      <c r="AP251" s="1096" t="s">
        <v>1292</v>
      </c>
      <c r="AQ251" s="1140" t="s">
        <v>1293</v>
      </c>
      <c r="AR251" s="1141" t="s">
        <v>1294</v>
      </c>
      <c r="AS251" s="991">
        <v>2026</v>
      </c>
      <c r="AT251" s="991">
        <v>2026</v>
      </c>
      <c r="AU251" s="1142">
        <v>1.948401</v>
      </c>
      <c r="AV251" s="1142">
        <v>1.948401</v>
      </c>
      <c r="AW251" s="997" t="s">
        <v>63</v>
      </c>
      <c r="AX251" s="997" t="s">
        <v>63</v>
      </c>
      <c r="AY251" s="1143"/>
      <c r="AZ251" s="1358" t="s">
        <v>1287</v>
      </c>
      <c r="BA251" s="1360">
        <v>881</v>
      </c>
    </row>
    <row r="252" spans="1:195" s="1144" customFormat="1" ht="31.5" x14ac:dyDescent="0.25">
      <c r="A252" s="1374"/>
      <c r="B252" s="1374"/>
      <c r="C252" s="1375"/>
      <c r="D252" s="1375"/>
      <c r="E252" s="1375"/>
      <c r="F252" s="1374"/>
      <c r="G252" s="1376"/>
      <c r="H252" s="1354"/>
      <c r="I252" s="1354"/>
      <c r="J252" s="1354"/>
      <c r="K252" s="1354"/>
      <c r="L252" s="1354"/>
      <c r="M252" s="1356"/>
      <c r="N252" s="1367"/>
      <c r="O252" s="1369"/>
      <c r="P252" s="1371"/>
      <c r="Q252" s="1371"/>
      <c r="R252" s="1373"/>
      <c r="S252" s="1362"/>
      <c r="T252" s="1362"/>
      <c r="U252" s="1356"/>
      <c r="V252" s="1356"/>
      <c r="W252" s="1356"/>
      <c r="X252" s="1352"/>
      <c r="Y252" s="1365"/>
      <c r="Z252" s="1354"/>
      <c r="AA252" s="1354"/>
      <c r="AB252" s="1354"/>
      <c r="AC252" s="1354"/>
      <c r="AD252" s="1356"/>
      <c r="AE252" s="1354"/>
      <c r="AF252" s="1354"/>
      <c r="AG252" s="1354"/>
      <c r="AH252" s="1354"/>
      <c r="AI252" s="1354"/>
      <c r="AJ252" s="1354"/>
      <c r="AK252" s="1352"/>
      <c r="AL252" s="1354"/>
      <c r="AM252" s="1354"/>
      <c r="AN252" s="1356"/>
      <c r="AO252" s="1354"/>
      <c r="AP252" s="1096" t="s">
        <v>1292</v>
      </c>
      <c r="AQ252" s="1140" t="s">
        <v>1295</v>
      </c>
      <c r="AR252" s="1141" t="s">
        <v>1296</v>
      </c>
      <c r="AS252" s="991">
        <v>2026</v>
      </c>
      <c r="AT252" s="991">
        <v>2026</v>
      </c>
      <c r="AU252" s="1142">
        <v>0.239425</v>
      </c>
      <c r="AV252" s="1142">
        <v>0.239425</v>
      </c>
      <c r="AW252" s="997" t="s">
        <v>63</v>
      </c>
      <c r="AX252" s="997" t="s">
        <v>63</v>
      </c>
      <c r="AY252" s="1143"/>
      <c r="AZ252" s="1359"/>
      <c r="BA252" s="1360"/>
    </row>
    <row r="253" spans="1:195" s="1068" customFormat="1" ht="103.5" customHeight="1" x14ac:dyDescent="0.25">
      <c r="A253" s="1094" t="s">
        <v>138</v>
      </c>
      <c r="B253" s="1145" t="s">
        <v>1297</v>
      </c>
      <c r="C253" s="1068" t="s">
        <v>57</v>
      </c>
      <c r="D253" s="1068" t="s">
        <v>1074</v>
      </c>
      <c r="E253" s="1068" t="s">
        <v>140</v>
      </c>
      <c r="F253" s="1146">
        <v>1</v>
      </c>
      <c r="G253" s="1147" t="s">
        <v>1298</v>
      </c>
      <c r="H253" s="1148" t="s">
        <v>142</v>
      </c>
      <c r="I253" s="1096" t="s">
        <v>143</v>
      </c>
      <c r="J253" s="1068">
        <v>2</v>
      </c>
      <c r="K253" s="1068" t="s">
        <v>827</v>
      </c>
      <c r="L253" s="1068" t="s">
        <v>827</v>
      </c>
      <c r="M253" s="1068" t="s">
        <v>1169</v>
      </c>
      <c r="N253" s="1068" t="s">
        <v>1101</v>
      </c>
      <c r="O253" s="1097">
        <f>P253/1.22</f>
        <v>35153.10523770492</v>
      </c>
      <c r="P253" s="1098">
        <v>42886.788390000002</v>
      </c>
      <c r="Q253" s="1098">
        <f>P253</f>
        <v>42886.788390000002</v>
      </c>
      <c r="R253" s="1099"/>
      <c r="S253" s="1100"/>
      <c r="T253" s="1100"/>
      <c r="U253" s="1068" t="s">
        <v>1102</v>
      </c>
      <c r="V253" s="1068" t="s">
        <v>1079</v>
      </c>
      <c r="W253" s="1068" t="s">
        <v>66</v>
      </c>
      <c r="X253" s="1101">
        <v>46142</v>
      </c>
      <c r="Y253" s="1102">
        <f>X253+35</f>
        <v>46177</v>
      </c>
      <c r="Z253" s="580"/>
      <c r="AA253" s="580"/>
      <c r="AB253" s="580"/>
      <c r="AC253" s="580"/>
      <c r="AD253" s="1068" t="str">
        <f>G253</f>
        <v>Выполнение комплекса работ (ПИР и СМР) по реконструкции ВЛ 10 кВ 
ф. 36-21 с применением СИП, г. Кызыл</v>
      </c>
      <c r="AE253" s="1068" t="s">
        <v>1103</v>
      </c>
      <c r="AF253" s="1068">
        <v>876</v>
      </c>
      <c r="AG253" s="1068" t="s">
        <v>1080</v>
      </c>
      <c r="AH253" s="1068">
        <v>1</v>
      </c>
      <c r="AI253" s="1103">
        <v>93000000000</v>
      </c>
      <c r="AJ253" s="1068" t="s">
        <v>68</v>
      </c>
      <c r="AK253" s="1104">
        <f>Y253+10</f>
        <v>46187</v>
      </c>
      <c r="AL253" s="1104">
        <f>AK253</f>
        <v>46187</v>
      </c>
      <c r="AM253" s="1104">
        <f>AL253+120</f>
        <v>46307</v>
      </c>
      <c r="AN253" s="1068">
        <v>2026</v>
      </c>
      <c r="AO253" s="580"/>
      <c r="AP253" s="1068" t="s">
        <v>1086</v>
      </c>
      <c r="AQ253" s="1147" t="s">
        <v>1299</v>
      </c>
      <c r="AR253" s="995" t="s">
        <v>1300</v>
      </c>
      <c r="AS253" s="1149">
        <v>2026</v>
      </c>
      <c r="AT253" s="1150">
        <v>2026</v>
      </c>
      <c r="AU253" s="1151">
        <v>42.89</v>
      </c>
      <c r="AV253" s="1151">
        <f>AU253</f>
        <v>42.89</v>
      </c>
      <c r="AW253" s="1152" t="s">
        <v>63</v>
      </c>
      <c r="AX253" s="1148" t="s">
        <v>63</v>
      </c>
      <c r="AZ253" s="1153" t="s">
        <v>1287</v>
      </c>
      <c r="BA253" s="1156">
        <v>882</v>
      </c>
      <c r="BB253" s="1069"/>
      <c r="BC253" s="1069"/>
      <c r="BD253" s="1069"/>
      <c r="BE253" s="1069"/>
      <c r="BF253" s="1069"/>
      <c r="BG253" s="1069"/>
      <c r="BH253" s="1069"/>
      <c r="BI253" s="1154"/>
      <c r="BJ253" s="1069"/>
      <c r="BK253" s="1069"/>
      <c r="BL253" s="1069"/>
      <c r="BM253" s="1069"/>
      <c r="BN253" s="1069"/>
      <c r="BO253" s="1069"/>
      <c r="BP253" s="1069"/>
      <c r="BQ253" s="1069"/>
      <c r="BR253" s="1069"/>
      <c r="BS253" s="1069"/>
      <c r="BT253" s="1069"/>
      <c r="BU253" s="1069"/>
      <c r="BV253" s="1069"/>
      <c r="BW253" s="1069"/>
      <c r="BX253" s="1069"/>
      <c r="BY253" s="1069"/>
      <c r="BZ253" s="1069"/>
      <c r="CA253" s="1069"/>
      <c r="CB253" s="1069"/>
      <c r="CC253" s="1069"/>
      <c r="CD253" s="1069"/>
      <c r="CE253" s="1069"/>
      <c r="CF253" s="1069"/>
      <c r="CG253" s="1069"/>
      <c r="CH253" s="1069"/>
      <c r="CI253" s="1069"/>
      <c r="CJ253" s="1069"/>
      <c r="CK253" s="1069"/>
      <c r="CL253" s="1069"/>
      <c r="CM253" s="1069"/>
      <c r="CN253" s="1069"/>
      <c r="CO253" s="1069"/>
      <c r="CP253" s="1069"/>
      <c r="CQ253" s="1069"/>
      <c r="CR253" s="1069"/>
      <c r="CS253" s="1069"/>
      <c r="CT253" s="1069"/>
      <c r="CU253" s="1069"/>
      <c r="CV253" s="1069"/>
      <c r="CW253" s="1069"/>
      <c r="CX253" s="1069"/>
      <c r="CY253" s="1069"/>
      <c r="CZ253" s="1069"/>
      <c r="DA253" s="1069"/>
      <c r="DB253" s="1069"/>
      <c r="DC253" s="1069"/>
      <c r="DD253" s="1069"/>
      <c r="DE253" s="1069"/>
      <c r="DF253" s="1069"/>
      <c r="DG253" s="1069"/>
      <c r="DH253" s="1069"/>
      <c r="DI253" s="1069"/>
      <c r="DJ253" s="1069"/>
      <c r="DK253" s="1069"/>
      <c r="DL253" s="1069"/>
      <c r="DM253" s="1069"/>
      <c r="DN253" s="1069"/>
      <c r="DO253" s="1069"/>
      <c r="DP253" s="1069"/>
      <c r="DQ253" s="1069"/>
      <c r="DR253" s="1069"/>
      <c r="DS253" s="1069"/>
      <c r="DT253" s="1069"/>
      <c r="DU253" s="1069"/>
      <c r="DV253" s="1069"/>
      <c r="DW253" s="1069"/>
      <c r="DX253" s="1069"/>
      <c r="DY253" s="1069"/>
      <c r="DZ253" s="1069"/>
      <c r="EA253" s="1069"/>
      <c r="EB253" s="1069"/>
      <c r="EC253" s="1069"/>
      <c r="ED253" s="1069"/>
      <c r="EE253" s="1069"/>
      <c r="EF253" s="1069"/>
      <c r="EG253" s="1069"/>
      <c r="EH253" s="1069"/>
      <c r="EI253" s="1069"/>
      <c r="EJ253" s="1069"/>
      <c r="EK253" s="1069"/>
      <c r="EL253" s="1069"/>
      <c r="EM253" s="1069"/>
      <c r="EN253" s="1069"/>
      <c r="EO253" s="1069"/>
      <c r="EP253" s="1069"/>
      <c r="EQ253" s="1069"/>
      <c r="ER253" s="1069"/>
      <c r="ES253" s="1069"/>
      <c r="ET253" s="1069"/>
      <c r="EU253" s="1069"/>
      <c r="EV253" s="1069"/>
      <c r="EW253" s="1069"/>
      <c r="EX253" s="1069"/>
      <c r="EY253" s="1069"/>
      <c r="EZ253" s="1069"/>
      <c r="FA253" s="1069"/>
      <c r="FB253" s="1069"/>
      <c r="FC253" s="1069"/>
      <c r="FD253" s="1069"/>
      <c r="FE253" s="1069"/>
      <c r="FF253" s="1069"/>
      <c r="FG253" s="1069"/>
      <c r="FH253" s="1069"/>
      <c r="FI253" s="1069"/>
      <c r="FJ253" s="1069"/>
      <c r="FK253" s="1069"/>
      <c r="FL253" s="1069"/>
      <c r="FM253" s="1069"/>
      <c r="FN253" s="1069"/>
      <c r="FO253" s="1069"/>
      <c r="FP253" s="1069"/>
      <c r="FQ253" s="1069"/>
      <c r="FR253" s="1069"/>
      <c r="FS253" s="1069"/>
      <c r="FT253" s="1069"/>
      <c r="FU253" s="1069"/>
      <c r="FV253" s="1069"/>
      <c r="FW253" s="1069"/>
      <c r="FX253" s="1069"/>
      <c r="FY253" s="1069"/>
      <c r="FZ253" s="1069"/>
      <c r="GA253" s="1069"/>
      <c r="GB253" s="1069"/>
      <c r="GC253" s="1069"/>
      <c r="GD253" s="1069"/>
      <c r="GE253" s="1069"/>
      <c r="GF253" s="1069"/>
      <c r="GG253" s="1069"/>
      <c r="GH253" s="1069"/>
      <c r="GI253" s="1069"/>
      <c r="GJ253" s="1069"/>
      <c r="GK253" s="1069"/>
      <c r="GL253" s="1069"/>
      <c r="GM253" s="1069"/>
    </row>
    <row r="254" spans="1:195" s="1068" customFormat="1" ht="122.25" customHeight="1" x14ac:dyDescent="0.25">
      <c r="A254" s="1094" t="s">
        <v>138</v>
      </c>
      <c r="B254" s="1145" t="s">
        <v>1301</v>
      </c>
      <c r="C254" s="1068" t="s">
        <v>57</v>
      </c>
      <c r="D254" s="1068" t="s">
        <v>1074</v>
      </c>
      <c r="E254" s="1068" t="s">
        <v>140</v>
      </c>
      <c r="F254" s="1146">
        <v>1</v>
      </c>
      <c r="G254" s="1147" t="s">
        <v>1302</v>
      </c>
      <c r="H254" s="1148" t="s">
        <v>142</v>
      </c>
      <c r="I254" s="1096" t="s">
        <v>143</v>
      </c>
      <c r="J254" s="1068">
        <v>2</v>
      </c>
      <c r="K254" s="1068" t="s">
        <v>827</v>
      </c>
      <c r="L254" s="1068" t="s">
        <v>827</v>
      </c>
      <c r="M254" s="1068" t="s">
        <v>1169</v>
      </c>
      <c r="N254" s="1068" t="s">
        <v>1101</v>
      </c>
      <c r="O254" s="1097">
        <f>P254/1.22</f>
        <v>10411.271262295082</v>
      </c>
      <c r="P254" s="1098">
        <v>12701.75094</v>
      </c>
      <c r="Q254" s="1098">
        <f>P254</f>
        <v>12701.75094</v>
      </c>
      <c r="R254" s="1099"/>
      <c r="S254" s="1100"/>
      <c r="T254" s="1100"/>
      <c r="U254" s="1068" t="s">
        <v>1102</v>
      </c>
      <c r="V254" s="1068" t="s">
        <v>1079</v>
      </c>
      <c r="W254" s="1068" t="s">
        <v>66</v>
      </c>
      <c r="X254" s="1101">
        <v>46142</v>
      </c>
      <c r="Y254" s="1102">
        <f>X254+35</f>
        <v>46177</v>
      </c>
      <c r="Z254" s="580"/>
      <c r="AA254" s="580"/>
      <c r="AB254" s="580"/>
      <c r="AC254" s="580"/>
      <c r="AD254" s="1068" t="str">
        <f>G254</f>
        <v>Выполнение комплекса работ (ПИР и СМР) по реконструкции ВЛ 0,4кВ от ТП 223 с применением СИП, по реконструкции ТП с заменой ТМ 250кВА на ТМГ 630кВА (0,63 МВА), г.Кызыл</v>
      </c>
      <c r="AE254" s="1068" t="s">
        <v>1103</v>
      </c>
      <c r="AF254" s="1068">
        <v>876</v>
      </c>
      <c r="AG254" s="1068" t="s">
        <v>1080</v>
      </c>
      <c r="AH254" s="1068">
        <v>1</v>
      </c>
      <c r="AI254" s="1103">
        <v>93000000000</v>
      </c>
      <c r="AJ254" s="1068" t="s">
        <v>68</v>
      </c>
      <c r="AK254" s="1104">
        <f>Y254+10</f>
        <v>46187</v>
      </c>
      <c r="AL254" s="1104">
        <f>AK254</f>
        <v>46187</v>
      </c>
      <c r="AM254" s="1104">
        <f>AL254+120</f>
        <v>46307</v>
      </c>
      <c r="AN254" s="1068">
        <v>2026</v>
      </c>
      <c r="AO254" s="580"/>
      <c r="AP254" s="1068" t="s">
        <v>1086</v>
      </c>
      <c r="AQ254" s="1147" t="s">
        <v>1303</v>
      </c>
      <c r="AR254" s="995" t="s">
        <v>1304</v>
      </c>
      <c r="AS254" s="1149">
        <v>2026</v>
      </c>
      <c r="AT254" s="1150">
        <v>2026</v>
      </c>
      <c r="AU254" s="1155">
        <v>12.7</v>
      </c>
      <c r="AV254" s="1151">
        <f>AU254</f>
        <v>12.7</v>
      </c>
      <c r="AW254" s="1152" t="s">
        <v>63</v>
      </c>
      <c r="AX254" s="1148" t="s">
        <v>63</v>
      </c>
      <c r="AZ254" s="1153" t="s">
        <v>1287</v>
      </c>
      <c r="BA254" s="1156" t="s">
        <v>1306</v>
      </c>
      <c r="BB254" s="1069"/>
      <c r="BC254" s="1069"/>
      <c r="BD254" s="1069"/>
      <c r="BE254" s="1069"/>
      <c r="BF254" s="1069"/>
      <c r="BG254" s="1069"/>
      <c r="BH254" s="1069"/>
      <c r="BI254" s="1154"/>
      <c r="BJ254" s="1069"/>
      <c r="BK254" s="1069"/>
      <c r="BL254" s="1069"/>
      <c r="BM254" s="1069"/>
      <c r="BN254" s="1069"/>
      <c r="BO254" s="1069"/>
      <c r="BP254" s="1069"/>
      <c r="BQ254" s="1069"/>
      <c r="BR254" s="1069"/>
      <c r="BS254" s="1069"/>
      <c r="BT254" s="1069"/>
      <c r="BU254" s="1069"/>
      <c r="BV254" s="1069"/>
      <c r="BW254" s="1069"/>
      <c r="BX254" s="1069"/>
      <c r="BY254" s="1069"/>
      <c r="BZ254" s="1069"/>
      <c r="CA254" s="1069"/>
      <c r="CB254" s="1069"/>
      <c r="CC254" s="1069"/>
      <c r="CD254" s="1069"/>
      <c r="CE254" s="1069"/>
      <c r="CF254" s="1069"/>
      <c r="CG254" s="1069"/>
      <c r="CH254" s="1069"/>
      <c r="CI254" s="1069"/>
      <c r="CJ254" s="1069"/>
      <c r="CK254" s="1069"/>
      <c r="CL254" s="1069"/>
      <c r="CM254" s="1069"/>
      <c r="CN254" s="1069"/>
      <c r="CO254" s="1069"/>
      <c r="CP254" s="1069"/>
      <c r="CQ254" s="1069"/>
      <c r="CR254" s="1069"/>
      <c r="CS254" s="1069"/>
      <c r="CT254" s="1069"/>
      <c r="CU254" s="1069"/>
      <c r="CV254" s="1069"/>
      <c r="CW254" s="1069"/>
      <c r="CX254" s="1069"/>
      <c r="CY254" s="1069"/>
      <c r="CZ254" s="1069"/>
      <c r="DA254" s="1069"/>
      <c r="DB254" s="1069"/>
      <c r="DC254" s="1069"/>
      <c r="DD254" s="1069"/>
      <c r="DE254" s="1069"/>
      <c r="DF254" s="1069"/>
      <c r="DG254" s="1069"/>
      <c r="DH254" s="1069"/>
      <c r="DI254" s="1069"/>
      <c r="DJ254" s="1069"/>
      <c r="DK254" s="1069"/>
      <c r="DL254" s="1069"/>
      <c r="DM254" s="1069"/>
      <c r="DN254" s="1069"/>
      <c r="DO254" s="1069"/>
      <c r="DP254" s="1069"/>
      <c r="DQ254" s="1069"/>
      <c r="DR254" s="1069"/>
      <c r="DS254" s="1069"/>
      <c r="DT254" s="1069"/>
      <c r="DU254" s="1069"/>
      <c r="DV254" s="1069"/>
      <c r="DW254" s="1069"/>
      <c r="DX254" s="1069"/>
      <c r="DY254" s="1069"/>
      <c r="DZ254" s="1069"/>
      <c r="EA254" s="1069"/>
      <c r="EB254" s="1069"/>
      <c r="EC254" s="1069"/>
      <c r="ED254" s="1069"/>
      <c r="EE254" s="1069"/>
      <c r="EF254" s="1069"/>
      <c r="EG254" s="1069"/>
      <c r="EH254" s="1069"/>
      <c r="EI254" s="1069"/>
      <c r="EJ254" s="1069"/>
      <c r="EK254" s="1069"/>
      <c r="EL254" s="1069"/>
      <c r="EM254" s="1069"/>
      <c r="EN254" s="1069"/>
      <c r="EO254" s="1069"/>
      <c r="EP254" s="1069"/>
      <c r="EQ254" s="1069"/>
      <c r="ER254" s="1069"/>
      <c r="ES254" s="1069"/>
      <c r="ET254" s="1069"/>
      <c r="EU254" s="1069"/>
      <c r="EV254" s="1069"/>
      <c r="EW254" s="1069"/>
      <c r="EX254" s="1069"/>
      <c r="EY254" s="1069"/>
      <c r="EZ254" s="1069"/>
      <c r="FA254" s="1069"/>
      <c r="FB254" s="1069"/>
      <c r="FC254" s="1069"/>
      <c r="FD254" s="1069"/>
      <c r="FE254" s="1069"/>
      <c r="FF254" s="1069"/>
      <c r="FG254" s="1069"/>
      <c r="FH254" s="1069"/>
      <c r="FI254" s="1069"/>
      <c r="FJ254" s="1069"/>
      <c r="FK254" s="1069"/>
      <c r="FL254" s="1069"/>
      <c r="FM254" s="1069"/>
      <c r="FN254" s="1069"/>
      <c r="FO254" s="1069"/>
      <c r="FP254" s="1069"/>
      <c r="FQ254" s="1069"/>
      <c r="FR254" s="1069"/>
      <c r="FS254" s="1069"/>
      <c r="FT254" s="1069"/>
      <c r="FU254" s="1069"/>
      <c r="FV254" s="1069"/>
      <c r="FW254" s="1069"/>
      <c r="FX254" s="1069"/>
      <c r="FY254" s="1069"/>
      <c r="FZ254" s="1069"/>
      <c r="GA254" s="1069"/>
      <c r="GB254" s="1069"/>
      <c r="GC254" s="1069"/>
      <c r="GD254" s="1069"/>
      <c r="GE254" s="1069"/>
      <c r="GF254" s="1069"/>
      <c r="GG254" s="1069"/>
      <c r="GH254" s="1069"/>
      <c r="GI254" s="1069"/>
      <c r="GJ254" s="1069"/>
      <c r="GK254" s="1069"/>
      <c r="GL254" s="1069"/>
      <c r="GM254" s="1069"/>
    </row>
    <row r="255" spans="1:195" s="1167" customFormat="1" ht="65.25" customHeight="1" x14ac:dyDescent="0.25">
      <c r="A255" s="1157" t="s">
        <v>471</v>
      </c>
      <c r="B255" s="567" t="s">
        <v>1307</v>
      </c>
      <c r="C255" s="615" t="s">
        <v>57</v>
      </c>
      <c r="D255" s="1158" t="s">
        <v>178</v>
      </c>
      <c r="E255" s="1157" t="s">
        <v>179</v>
      </c>
      <c r="F255" s="1159">
        <v>1</v>
      </c>
      <c r="G255" s="567" t="s">
        <v>1308</v>
      </c>
      <c r="H255" s="567" t="s">
        <v>1309</v>
      </c>
      <c r="I255" s="567" t="s">
        <v>1310</v>
      </c>
      <c r="J255" s="614">
        <v>1</v>
      </c>
      <c r="K255" s="614"/>
      <c r="L255" s="567" t="s">
        <v>827</v>
      </c>
      <c r="M255" s="614" t="s">
        <v>1240</v>
      </c>
      <c r="N255" s="567" t="s">
        <v>1241</v>
      </c>
      <c r="O255" s="894">
        <v>441</v>
      </c>
      <c r="P255" s="894">
        <f>O255*1.22</f>
        <v>538.02</v>
      </c>
      <c r="Q255" s="894">
        <f>P255</f>
        <v>538.02</v>
      </c>
      <c r="R255" s="1160"/>
      <c r="S255" s="894"/>
      <c r="T255" s="1161"/>
      <c r="U255" s="1162" t="s">
        <v>1205</v>
      </c>
      <c r="V255" s="615" t="s">
        <v>57</v>
      </c>
      <c r="W255" s="567" t="s">
        <v>66</v>
      </c>
      <c r="X255" s="1163">
        <v>46142</v>
      </c>
      <c r="Y255" s="897">
        <f>X255+30</f>
        <v>46172</v>
      </c>
      <c r="Z255" s="614"/>
      <c r="AA255" s="614"/>
      <c r="AB255" s="614"/>
      <c r="AC255" s="567"/>
      <c r="AD255" s="567" t="str">
        <f>G255</f>
        <v>Оказание услуг по техническому осмотру</v>
      </c>
      <c r="AE255" s="614"/>
      <c r="AF255" s="614">
        <v>876</v>
      </c>
      <c r="AG255" s="615" t="s">
        <v>145</v>
      </c>
      <c r="AH255" s="567">
        <v>1</v>
      </c>
      <c r="AI255" s="892">
        <v>93000000000</v>
      </c>
      <c r="AJ255" s="1157" t="s">
        <v>184</v>
      </c>
      <c r="AK255" s="897">
        <f>Y255+20</f>
        <v>46192</v>
      </c>
      <c r="AL255" s="1164">
        <f>AK255</f>
        <v>46192</v>
      </c>
      <c r="AM255" s="1083">
        <v>46387</v>
      </c>
      <c r="AN255" s="614">
        <v>2026</v>
      </c>
      <c r="AO255" s="614"/>
      <c r="AP255" s="614"/>
      <c r="AQ255" s="614"/>
      <c r="AR255" s="614"/>
      <c r="AS255" s="1159"/>
      <c r="AT255" s="614"/>
      <c r="AU255" s="614" t="s">
        <v>496</v>
      </c>
      <c r="AV255" s="614" t="s">
        <v>496</v>
      </c>
      <c r="AW255" s="1159" t="s">
        <v>827</v>
      </c>
      <c r="AX255" s="614"/>
      <c r="AY255" s="1159"/>
      <c r="AZ255" s="615" t="s">
        <v>1326</v>
      </c>
      <c r="BA255" s="777">
        <v>884</v>
      </c>
      <c r="BB255" s="778"/>
      <c r="BC255" s="1165"/>
      <c r="BD255" s="1165"/>
      <c r="BE255" s="1165"/>
      <c r="BF255" s="1165"/>
      <c r="BG255" s="1165"/>
      <c r="BH255" s="1165"/>
      <c r="BI255" s="1165"/>
      <c r="BJ255" s="1165"/>
      <c r="BK255" s="1165"/>
      <c r="BL255" s="1165"/>
      <c r="BM255" s="1165"/>
      <c r="BN255" s="1165"/>
      <c r="BO255" s="1165"/>
      <c r="BP255" s="1165"/>
      <c r="BQ255" s="1165"/>
      <c r="BR255" s="1166"/>
    </row>
    <row r="256" spans="1:195" s="572" customFormat="1" ht="79.5" customHeight="1" x14ac:dyDescent="0.25">
      <c r="A256" s="1469" t="s">
        <v>1072</v>
      </c>
      <c r="B256" s="1316" t="s">
        <v>1311</v>
      </c>
      <c r="C256" s="1316" t="s">
        <v>57</v>
      </c>
      <c r="D256" s="1316" t="s">
        <v>1074</v>
      </c>
      <c r="E256" s="1316" t="s">
        <v>140</v>
      </c>
      <c r="F256" s="1316">
        <v>1</v>
      </c>
      <c r="G256" s="1316" t="s">
        <v>1312</v>
      </c>
      <c r="H256" s="1316" t="s">
        <v>523</v>
      </c>
      <c r="I256" s="1363" t="s">
        <v>543</v>
      </c>
      <c r="J256" s="1316">
        <v>2</v>
      </c>
      <c r="K256" s="1316" t="s">
        <v>827</v>
      </c>
      <c r="L256" s="1316" t="s">
        <v>827</v>
      </c>
      <c r="M256" s="1316" t="s">
        <v>1265</v>
      </c>
      <c r="N256" s="1316" t="s">
        <v>1101</v>
      </c>
      <c r="O256" s="1472">
        <v>2250</v>
      </c>
      <c r="P256" s="1474">
        <f>O256*1.22</f>
        <v>2745</v>
      </c>
      <c r="Q256" s="1474">
        <f>P256</f>
        <v>2745</v>
      </c>
      <c r="R256" s="1476"/>
      <c r="S256" s="1343"/>
      <c r="T256" s="1343"/>
      <c r="U256" s="1316" t="s">
        <v>95</v>
      </c>
      <c r="V256" s="1316" t="s">
        <v>1079</v>
      </c>
      <c r="W256" s="1316" t="s">
        <v>66</v>
      </c>
      <c r="X256" s="1479">
        <v>46132</v>
      </c>
      <c r="Y256" s="1328">
        <f>X256+35</f>
        <v>46167</v>
      </c>
      <c r="Z256" s="1462"/>
      <c r="AA256" s="1462"/>
      <c r="AB256" s="1462"/>
      <c r="AC256" s="1462"/>
      <c r="AD256" s="1316" t="str">
        <f>G256</f>
        <v xml:space="preserve">Выполнение работ  по проектированию и монтажу системы пожарной сигнализации на ПС и административных зданиях        </v>
      </c>
      <c r="AE256" s="1316"/>
      <c r="AF256" s="1316">
        <v>876</v>
      </c>
      <c r="AG256" s="1316" t="s">
        <v>1080</v>
      </c>
      <c r="AH256" s="1316">
        <v>1</v>
      </c>
      <c r="AI256" s="1322">
        <v>93000000000</v>
      </c>
      <c r="AJ256" s="1316" t="s">
        <v>68</v>
      </c>
      <c r="AK256" s="1325">
        <f>Y256+10</f>
        <v>46177</v>
      </c>
      <c r="AL256" s="1325">
        <f>AK256</f>
        <v>46177</v>
      </c>
      <c r="AM256" s="1325">
        <f>AL256+90</f>
        <v>46267</v>
      </c>
      <c r="AN256" s="1316">
        <v>2026</v>
      </c>
      <c r="AO256" s="1462"/>
      <c r="AP256" s="1316"/>
      <c r="AQ256" s="583" t="s">
        <v>1313</v>
      </c>
      <c r="AR256" s="1169" t="s">
        <v>1314</v>
      </c>
      <c r="AS256" s="614">
        <v>2026</v>
      </c>
      <c r="AT256" s="614">
        <v>2026</v>
      </c>
      <c r="AU256" s="586">
        <v>0.8</v>
      </c>
      <c r="AV256" s="587"/>
      <c r="AW256" s="572" t="s">
        <v>72</v>
      </c>
      <c r="AX256" s="572" t="s">
        <v>63</v>
      </c>
      <c r="AY256" s="572" t="s">
        <v>1106</v>
      </c>
      <c r="AZ256" s="1482" t="s">
        <v>1326</v>
      </c>
      <c r="BA256" s="1484">
        <v>885</v>
      </c>
      <c r="BB256" s="525"/>
      <c r="BC256" s="525"/>
      <c r="BD256" s="525"/>
      <c r="BE256" s="525"/>
      <c r="BF256" s="525"/>
      <c r="BG256" s="525"/>
      <c r="BH256" s="525"/>
      <c r="BI256" s="525"/>
      <c r="BJ256" s="525"/>
      <c r="BK256" s="525"/>
      <c r="BL256" s="525"/>
      <c r="BM256" s="525"/>
      <c r="BN256" s="525"/>
      <c r="BO256" s="525"/>
      <c r="BP256" s="525"/>
      <c r="BQ256" s="525"/>
      <c r="BR256" s="525"/>
      <c r="BS256" s="525"/>
      <c r="BT256" s="525"/>
      <c r="BU256" s="525"/>
      <c r="BV256" s="525"/>
      <c r="BW256" s="525"/>
      <c r="BX256" s="525"/>
      <c r="BY256" s="525"/>
      <c r="BZ256" s="525"/>
      <c r="CA256" s="525"/>
      <c r="CB256" s="525"/>
      <c r="CC256" s="525"/>
      <c r="CD256" s="525"/>
      <c r="CE256" s="525"/>
      <c r="CF256" s="525"/>
      <c r="CG256" s="525"/>
      <c r="CH256" s="525"/>
      <c r="CI256" s="525"/>
      <c r="CJ256" s="525"/>
      <c r="CK256" s="525"/>
      <c r="CL256" s="525"/>
      <c r="CM256" s="525"/>
      <c r="CN256" s="525"/>
      <c r="CO256" s="525"/>
      <c r="CP256" s="525"/>
      <c r="CQ256" s="525"/>
      <c r="CR256" s="525"/>
      <c r="CS256" s="525"/>
      <c r="CT256" s="525"/>
      <c r="CU256" s="525"/>
      <c r="CV256" s="525"/>
      <c r="CW256" s="525"/>
      <c r="CX256" s="525"/>
      <c r="CY256" s="525"/>
      <c r="CZ256" s="525"/>
      <c r="DA256" s="525"/>
      <c r="DB256" s="525"/>
      <c r="DC256" s="525"/>
      <c r="DD256" s="525"/>
      <c r="DE256" s="525"/>
      <c r="DF256" s="525"/>
      <c r="DG256" s="525"/>
      <c r="DH256" s="525"/>
      <c r="DI256" s="525"/>
      <c r="DJ256" s="525"/>
      <c r="DK256" s="525"/>
      <c r="DL256" s="525"/>
      <c r="DM256" s="525"/>
      <c r="DN256" s="525"/>
      <c r="DO256" s="525"/>
      <c r="DP256" s="525"/>
      <c r="DQ256" s="525"/>
      <c r="DR256" s="525"/>
      <c r="DS256" s="525"/>
      <c r="DT256" s="525"/>
      <c r="DU256" s="525"/>
      <c r="DV256" s="525"/>
      <c r="DW256" s="525"/>
      <c r="DX256" s="525"/>
      <c r="DY256" s="525"/>
      <c r="DZ256" s="525"/>
      <c r="EA256" s="525"/>
      <c r="EB256" s="525"/>
      <c r="EC256" s="525"/>
      <c r="ED256" s="525"/>
      <c r="EE256" s="525"/>
      <c r="EF256" s="525"/>
      <c r="EG256" s="525"/>
      <c r="EH256" s="525"/>
      <c r="EI256" s="525"/>
      <c r="EJ256" s="525"/>
      <c r="EK256" s="525"/>
      <c r="EL256" s="525"/>
      <c r="EM256" s="525"/>
      <c r="EN256" s="525"/>
      <c r="EO256" s="525"/>
      <c r="EP256" s="525"/>
      <c r="EQ256" s="525"/>
      <c r="ER256" s="525"/>
      <c r="ES256" s="525"/>
      <c r="ET256" s="525"/>
      <c r="EU256" s="525"/>
      <c r="EV256" s="525"/>
      <c r="EW256" s="525"/>
      <c r="EX256" s="525"/>
      <c r="EY256" s="525"/>
      <c r="EZ256" s="525"/>
      <c r="FA256" s="525"/>
      <c r="FB256" s="525"/>
      <c r="FC256" s="525"/>
      <c r="FD256" s="525"/>
      <c r="FE256" s="525"/>
      <c r="FF256" s="525"/>
      <c r="FG256" s="525"/>
      <c r="FH256" s="525"/>
      <c r="FI256" s="525"/>
      <c r="FJ256" s="525"/>
      <c r="FK256" s="525"/>
      <c r="FL256" s="525"/>
      <c r="FM256" s="525"/>
      <c r="FN256" s="525"/>
      <c r="FO256" s="525"/>
      <c r="FP256" s="525"/>
      <c r="FQ256" s="525"/>
      <c r="FR256" s="525"/>
      <c r="FS256" s="525"/>
      <c r="FT256" s="525"/>
      <c r="FU256" s="525"/>
      <c r="FV256" s="525"/>
      <c r="FW256" s="525"/>
      <c r="FX256" s="525"/>
      <c r="FY256" s="525"/>
      <c r="FZ256" s="525"/>
      <c r="GA256" s="525"/>
      <c r="GB256" s="525"/>
      <c r="GC256" s="525"/>
      <c r="GD256" s="525"/>
      <c r="GE256" s="525"/>
      <c r="GF256" s="525"/>
      <c r="GG256" s="525"/>
      <c r="GH256" s="525"/>
      <c r="GI256" s="525"/>
      <c r="GJ256" s="525"/>
      <c r="GK256" s="525"/>
      <c r="GL256" s="525"/>
      <c r="GM256" s="525"/>
    </row>
    <row r="257" spans="1:195" s="527" customFormat="1" ht="47.25" x14ac:dyDescent="0.25">
      <c r="A257" s="1470"/>
      <c r="B257" s="1318"/>
      <c r="C257" s="1318"/>
      <c r="D257" s="1318"/>
      <c r="E257" s="1318"/>
      <c r="F257" s="1318"/>
      <c r="G257" s="1318"/>
      <c r="H257" s="1318"/>
      <c r="I257" s="1471"/>
      <c r="J257" s="1318"/>
      <c r="K257" s="1318"/>
      <c r="L257" s="1318"/>
      <c r="M257" s="1318"/>
      <c r="N257" s="1318"/>
      <c r="O257" s="1473"/>
      <c r="P257" s="1475"/>
      <c r="Q257" s="1475"/>
      <c r="R257" s="1477"/>
      <c r="S257" s="1478"/>
      <c r="T257" s="1478"/>
      <c r="U257" s="1318"/>
      <c r="V257" s="1318"/>
      <c r="W257" s="1318"/>
      <c r="X257" s="1480"/>
      <c r="Y257" s="1330"/>
      <c r="Z257" s="1463"/>
      <c r="AA257" s="1463"/>
      <c r="AB257" s="1463"/>
      <c r="AC257" s="1463"/>
      <c r="AD257" s="1318"/>
      <c r="AE257" s="1318"/>
      <c r="AF257" s="1318"/>
      <c r="AG257" s="1318"/>
      <c r="AH257" s="1318"/>
      <c r="AI257" s="1324"/>
      <c r="AJ257" s="1318"/>
      <c r="AK257" s="1327"/>
      <c r="AL257" s="1327"/>
      <c r="AM257" s="1327"/>
      <c r="AN257" s="1318"/>
      <c r="AO257" s="1463"/>
      <c r="AP257" s="1318"/>
      <c r="AQ257" s="1170" t="s">
        <v>1315</v>
      </c>
      <c r="AR257" s="1171" t="s">
        <v>1316</v>
      </c>
      <c r="AS257" s="1171">
        <v>2026</v>
      </c>
      <c r="AT257" s="1171">
        <v>2026</v>
      </c>
      <c r="AU257" s="1171">
        <v>0.55000000000000004</v>
      </c>
      <c r="AV257" s="1172"/>
      <c r="AW257" s="572" t="s">
        <v>72</v>
      </c>
      <c r="AX257" s="572" t="s">
        <v>63</v>
      </c>
      <c r="AY257" s="572" t="s">
        <v>1106</v>
      </c>
      <c r="AZ257" s="1483"/>
      <c r="BA257" s="1484"/>
    </row>
    <row r="258" spans="1:195" s="1182" customFormat="1" ht="47.25" x14ac:dyDescent="0.25">
      <c r="A258" s="1173" t="s">
        <v>55</v>
      </c>
      <c r="B258" s="1173" t="s">
        <v>1317</v>
      </c>
      <c r="C258" s="572" t="s">
        <v>57</v>
      </c>
      <c r="D258" s="572" t="s">
        <v>58</v>
      </c>
      <c r="E258" s="572" t="s">
        <v>59</v>
      </c>
      <c r="F258" s="1173">
        <v>1</v>
      </c>
      <c r="G258" s="1174" t="s">
        <v>1318</v>
      </c>
      <c r="H258" s="1173" t="s">
        <v>308</v>
      </c>
      <c r="I258" s="1173" t="s">
        <v>1319</v>
      </c>
      <c r="J258" s="1173">
        <v>1</v>
      </c>
      <c r="K258" s="1173"/>
      <c r="L258" s="1173"/>
      <c r="M258" s="572" t="s">
        <v>1265</v>
      </c>
      <c r="N258" s="572" t="s">
        <v>118</v>
      </c>
      <c r="O258" s="1175">
        <v>288.64</v>
      </c>
      <c r="P258" s="1175">
        <f>O258*1.22</f>
        <v>352.14079999999996</v>
      </c>
      <c r="Q258" s="1175">
        <f t="shared" ref="Q258:Q265" si="93">P258</f>
        <v>352.14079999999996</v>
      </c>
      <c r="R258" s="1175"/>
      <c r="S258" s="1175"/>
      <c r="T258" s="1175"/>
      <c r="U258" s="572" t="s">
        <v>272</v>
      </c>
      <c r="V258" s="572" t="str">
        <f t="shared" ref="V258" si="94">C258</f>
        <v>АО "Россети Сибирь Тываэнерго"</v>
      </c>
      <c r="W258" s="572" t="s">
        <v>66</v>
      </c>
      <c r="X258" s="582">
        <v>46132</v>
      </c>
      <c r="Y258" s="579">
        <f t="shared" ref="Y258" si="95">X258+45</f>
        <v>46177</v>
      </c>
      <c r="Z258" s="1173"/>
      <c r="AA258" s="1173"/>
      <c r="AB258" s="1173"/>
      <c r="AC258" s="1173"/>
      <c r="AD258" s="572" t="str">
        <f t="shared" ref="AD258" si="96">G258</f>
        <v>Поставка оборудования, инструмента для монтажа волоконно-оптического кабеля</v>
      </c>
      <c r="AE258" s="1173"/>
      <c r="AF258" s="1173">
        <v>796</v>
      </c>
      <c r="AG258" s="1173" t="s">
        <v>1110</v>
      </c>
      <c r="AH258" s="1173">
        <v>1</v>
      </c>
      <c r="AI258" s="1173">
        <v>93000000000</v>
      </c>
      <c r="AJ258" s="1173" t="s">
        <v>68</v>
      </c>
      <c r="AK258" s="582">
        <f t="shared" ref="AK258" si="97">Y258+20</f>
        <v>46197</v>
      </c>
      <c r="AL258" s="1176">
        <f t="shared" ref="AL258:AL265" si="98">AK258</f>
        <v>46197</v>
      </c>
      <c r="AM258" s="1176">
        <f>AL258+60</f>
        <v>46257</v>
      </c>
      <c r="AN258" s="572">
        <v>2026</v>
      </c>
      <c r="AO258" s="1173"/>
      <c r="AP258" s="572" t="s">
        <v>1292</v>
      </c>
      <c r="AQ258" s="1177" t="s">
        <v>1320</v>
      </c>
      <c r="AR258" s="1178" t="s">
        <v>1321</v>
      </c>
      <c r="AS258" s="528">
        <v>2026</v>
      </c>
      <c r="AT258" s="528">
        <v>2026</v>
      </c>
      <c r="AU258" s="1171">
        <v>0.22</v>
      </c>
      <c r="AV258" s="1171">
        <v>0.22</v>
      </c>
      <c r="AW258" s="491" t="s">
        <v>63</v>
      </c>
      <c r="AX258" s="1179" t="s">
        <v>63</v>
      </c>
      <c r="AY258" s="1173"/>
      <c r="AZ258" s="1180" t="s">
        <v>1326</v>
      </c>
      <c r="BA258" s="1181" t="s">
        <v>1332</v>
      </c>
    </row>
    <row r="259" spans="1:195" s="572" customFormat="1" ht="99" customHeight="1" x14ac:dyDescent="0.25">
      <c r="A259" s="571" t="s">
        <v>138</v>
      </c>
      <c r="B259" s="1183" t="s">
        <v>1322</v>
      </c>
      <c r="C259" s="572" t="s">
        <v>57</v>
      </c>
      <c r="D259" s="572" t="s">
        <v>1074</v>
      </c>
      <c r="E259" s="572" t="s">
        <v>140</v>
      </c>
      <c r="F259" s="1184">
        <v>1</v>
      </c>
      <c r="G259" s="1185" t="s">
        <v>1323</v>
      </c>
      <c r="H259" s="745" t="s">
        <v>142</v>
      </c>
      <c r="I259" s="573" t="s">
        <v>143</v>
      </c>
      <c r="J259" s="572">
        <v>2</v>
      </c>
      <c r="K259" s="572" t="s">
        <v>827</v>
      </c>
      <c r="L259" s="572" t="s">
        <v>827</v>
      </c>
      <c r="M259" s="572" t="s">
        <v>1169</v>
      </c>
      <c r="N259" s="572" t="s">
        <v>1101</v>
      </c>
      <c r="O259" s="1186">
        <f>P259/1.22</f>
        <v>23441.804081967213</v>
      </c>
      <c r="P259" s="1187">
        <v>28599.000980000001</v>
      </c>
      <c r="Q259" s="1188">
        <f t="shared" si="93"/>
        <v>28599.000980000001</v>
      </c>
      <c r="R259" s="576"/>
      <c r="S259" s="577"/>
      <c r="T259" s="577"/>
      <c r="U259" s="572" t="s">
        <v>1102</v>
      </c>
      <c r="V259" s="572" t="s">
        <v>1079</v>
      </c>
      <c r="W259" s="572" t="s">
        <v>66</v>
      </c>
      <c r="X259" s="578">
        <v>46135</v>
      </c>
      <c r="Y259" s="579">
        <f>X259+35</f>
        <v>46170</v>
      </c>
      <c r="Z259" s="580"/>
      <c r="AA259" s="580"/>
      <c r="AB259" s="580"/>
      <c r="AC259" s="580"/>
      <c r="AD259" s="572" t="str">
        <f>G259</f>
        <v>Выполнение комплекса работ (ПИР и СМР) по реконструкции ВЛ 0,4кВ от ТП 45-01-5, по строительству ВЛ 10 кВ ф. 44-05, ТП 2*630  кВА, г. Кызыл</v>
      </c>
      <c r="AE259" s="572" t="s">
        <v>1103</v>
      </c>
      <c r="AF259" s="572">
        <v>876</v>
      </c>
      <c r="AG259" s="572" t="s">
        <v>1080</v>
      </c>
      <c r="AH259" s="572">
        <v>1</v>
      </c>
      <c r="AI259" s="581">
        <v>93000000000</v>
      </c>
      <c r="AJ259" s="572" t="s">
        <v>68</v>
      </c>
      <c r="AK259" s="582">
        <f>Y259+10</f>
        <v>46180</v>
      </c>
      <c r="AL259" s="582">
        <f t="shared" si="98"/>
        <v>46180</v>
      </c>
      <c r="AM259" s="582">
        <f>AL259+120</f>
        <v>46300</v>
      </c>
      <c r="AN259" s="572">
        <v>2026</v>
      </c>
      <c r="AO259" s="580"/>
      <c r="AP259" s="572" t="s">
        <v>1086</v>
      </c>
      <c r="AQ259" s="1185" t="s">
        <v>1324</v>
      </c>
      <c r="AR259" s="1189" t="s">
        <v>1325</v>
      </c>
      <c r="AS259" s="742">
        <v>2026</v>
      </c>
      <c r="AT259" s="694">
        <v>2026</v>
      </c>
      <c r="AU259" s="1190">
        <v>28.6</v>
      </c>
      <c r="AV259" s="1190">
        <v>28.6</v>
      </c>
      <c r="AW259" s="744" t="s">
        <v>63</v>
      </c>
      <c r="AX259" s="745" t="s">
        <v>63</v>
      </c>
      <c r="AZ259" s="1191" t="s">
        <v>1326</v>
      </c>
      <c r="BA259" s="653" t="s">
        <v>1333</v>
      </c>
      <c r="BB259" s="525"/>
      <c r="BC259" s="525"/>
      <c r="BD259" s="525"/>
      <c r="BE259" s="525"/>
      <c r="BF259" s="525"/>
      <c r="BG259" s="525"/>
      <c r="BH259" s="525"/>
      <c r="BI259" s="526"/>
      <c r="BJ259" s="525"/>
      <c r="BK259" s="525"/>
      <c r="BL259" s="525"/>
      <c r="BM259" s="525"/>
      <c r="BN259" s="525"/>
      <c r="BO259" s="525"/>
      <c r="BP259" s="525"/>
      <c r="BQ259" s="525"/>
      <c r="BR259" s="525"/>
      <c r="BS259" s="525"/>
      <c r="BT259" s="525"/>
      <c r="BU259" s="525"/>
      <c r="BV259" s="525"/>
      <c r="BW259" s="525"/>
      <c r="BX259" s="525"/>
      <c r="BY259" s="525"/>
      <c r="BZ259" s="525"/>
      <c r="CA259" s="525"/>
      <c r="CB259" s="525"/>
      <c r="CC259" s="525"/>
      <c r="CD259" s="525"/>
      <c r="CE259" s="525"/>
      <c r="CF259" s="525"/>
      <c r="CG259" s="525"/>
      <c r="CH259" s="525"/>
      <c r="CI259" s="525"/>
      <c r="CJ259" s="525"/>
      <c r="CK259" s="525"/>
      <c r="CL259" s="525"/>
      <c r="CM259" s="525"/>
      <c r="CN259" s="525"/>
      <c r="CO259" s="525"/>
      <c r="CP259" s="525"/>
      <c r="CQ259" s="525"/>
      <c r="CR259" s="525"/>
      <c r="CS259" s="525"/>
      <c r="CT259" s="525"/>
      <c r="CU259" s="525"/>
      <c r="CV259" s="525"/>
      <c r="CW259" s="525"/>
      <c r="CX259" s="525"/>
      <c r="CY259" s="525"/>
      <c r="CZ259" s="525"/>
      <c r="DA259" s="525"/>
      <c r="DB259" s="525"/>
      <c r="DC259" s="525"/>
      <c r="DD259" s="525"/>
      <c r="DE259" s="525"/>
      <c r="DF259" s="525"/>
      <c r="DG259" s="525"/>
      <c r="DH259" s="525"/>
      <c r="DI259" s="525"/>
      <c r="DJ259" s="525"/>
      <c r="DK259" s="525"/>
      <c r="DL259" s="525"/>
      <c r="DM259" s="525"/>
      <c r="DN259" s="525"/>
      <c r="DO259" s="525"/>
      <c r="DP259" s="525"/>
      <c r="DQ259" s="525"/>
      <c r="DR259" s="525"/>
      <c r="DS259" s="525"/>
      <c r="DT259" s="525"/>
      <c r="DU259" s="525"/>
      <c r="DV259" s="525"/>
      <c r="DW259" s="525"/>
      <c r="DX259" s="525"/>
      <c r="DY259" s="525"/>
      <c r="DZ259" s="525"/>
      <c r="EA259" s="525"/>
      <c r="EB259" s="525"/>
      <c r="EC259" s="525"/>
      <c r="ED259" s="525"/>
      <c r="EE259" s="525"/>
      <c r="EF259" s="525"/>
      <c r="EG259" s="525"/>
      <c r="EH259" s="525"/>
      <c r="EI259" s="525"/>
      <c r="EJ259" s="525"/>
      <c r="EK259" s="525"/>
      <c r="EL259" s="525"/>
      <c r="EM259" s="525"/>
      <c r="EN259" s="525"/>
      <c r="EO259" s="525"/>
      <c r="EP259" s="525"/>
      <c r="EQ259" s="525"/>
      <c r="ER259" s="525"/>
      <c r="ES259" s="525"/>
      <c r="ET259" s="525"/>
      <c r="EU259" s="525"/>
      <c r="EV259" s="525"/>
      <c r="EW259" s="525"/>
      <c r="EX259" s="525"/>
      <c r="EY259" s="525"/>
      <c r="EZ259" s="525"/>
      <c r="FA259" s="525"/>
      <c r="FB259" s="525"/>
      <c r="FC259" s="525"/>
      <c r="FD259" s="525"/>
      <c r="FE259" s="525"/>
      <c r="FF259" s="525"/>
      <c r="FG259" s="525"/>
      <c r="FH259" s="525"/>
      <c r="FI259" s="525"/>
      <c r="FJ259" s="525"/>
      <c r="FK259" s="525"/>
      <c r="FL259" s="525"/>
      <c r="FM259" s="525"/>
      <c r="FN259" s="525"/>
      <c r="FO259" s="525"/>
      <c r="FP259" s="525"/>
      <c r="FQ259" s="525"/>
      <c r="FR259" s="525"/>
      <c r="FS259" s="525"/>
      <c r="FT259" s="525"/>
      <c r="FU259" s="525"/>
      <c r="FV259" s="525"/>
      <c r="FW259" s="525"/>
      <c r="FX259" s="525"/>
      <c r="FY259" s="525"/>
      <c r="FZ259" s="525"/>
      <c r="GA259" s="525"/>
      <c r="GB259" s="525"/>
      <c r="GC259" s="525"/>
      <c r="GD259" s="525"/>
      <c r="GE259" s="525"/>
      <c r="GF259" s="525"/>
      <c r="GG259" s="525"/>
      <c r="GH259" s="525"/>
      <c r="GI259" s="525"/>
      <c r="GJ259" s="525"/>
      <c r="GK259" s="525"/>
      <c r="GL259" s="525"/>
      <c r="GM259" s="525"/>
    </row>
    <row r="260" spans="1:195" s="698" customFormat="1" ht="51.75" customHeight="1" outlineLevel="1" x14ac:dyDescent="0.3">
      <c r="A260" s="585" t="s">
        <v>629</v>
      </c>
      <c r="B260" s="906" t="s">
        <v>1328</v>
      </c>
      <c r="C260" s="907" t="s">
        <v>57</v>
      </c>
      <c r="D260" s="908" t="s">
        <v>178</v>
      </c>
      <c r="E260" s="585" t="s">
        <v>59</v>
      </c>
      <c r="F260" s="909"/>
      <c r="G260" s="907" t="s">
        <v>259</v>
      </c>
      <c r="H260" s="910" t="s">
        <v>1329</v>
      </c>
      <c r="I260" s="910" t="s">
        <v>261</v>
      </c>
      <c r="J260" s="585">
        <v>2</v>
      </c>
      <c r="K260" s="906"/>
      <c r="L260" s="906" t="s">
        <v>827</v>
      </c>
      <c r="M260" s="907"/>
      <c r="N260" s="608" t="s">
        <v>64</v>
      </c>
      <c r="O260" s="911">
        <v>565.85508000000004</v>
      </c>
      <c r="P260" s="912">
        <f>O260*1.22</f>
        <v>690.34319760000005</v>
      </c>
      <c r="Q260" s="911">
        <f t="shared" si="93"/>
        <v>690.34319760000005</v>
      </c>
      <c r="R260" s="911"/>
      <c r="S260" s="911"/>
      <c r="T260" s="911"/>
      <c r="U260" s="907" t="s">
        <v>1330</v>
      </c>
      <c r="V260" s="907" t="s">
        <v>57</v>
      </c>
      <c r="W260" s="907" t="s">
        <v>66</v>
      </c>
      <c r="X260" s="913">
        <v>46132</v>
      </c>
      <c r="Y260" s="914">
        <f>X260+15</f>
        <v>46147</v>
      </c>
      <c r="Z260" s="585"/>
      <c r="AA260" s="585"/>
      <c r="AB260" s="585"/>
      <c r="AC260" s="585"/>
      <c r="AD260" s="585" t="str">
        <f>G260</f>
        <v>Поставка ламп, светильников</v>
      </c>
      <c r="AE260" s="585"/>
      <c r="AF260" s="907">
        <v>796</v>
      </c>
      <c r="AG260" s="907" t="s">
        <v>106</v>
      </c>
      <c r="AH260" s="585">
        <v>21</v>
      </c>
      <c r="AI260" s="907">
        <v>93000000000</v>
      </c>
      <c r="AJ260" s="907" t="s">
        <v>68</v>
      </c>
      <c r="AK260" s="914">
        <f t="shared" ref="AK260:AK261" si="99">Y260+20</f>
        <v>46167</v>
      </c>
      <c r="AL260" s="913">
        <f t="shared" si="98"/>
        <v>46167</v>
      </c>
      <c r="AM260" s="913">
        <f>AL260+30</f>
        <v>46197</v>
      </c>
      <c r="AN260" s="906">
        <v>2026</v>
      </c>
      <c r="AO260" s="909"/>
      <c r="AP260" s="585"/>
      <c r="AQ260" s="585"/>
      <c r="AR260" s="915"/>
      <c r="AS260" s="585"/>
      <c r="AT260" s="585"/>
      <c r="AU260" s="916"/>
      <c r="AV260" s="916"/>
      <c r="AW260" s="906"/>
      <c r="AX260" s="694"/>
      <c r="AY260" s="917"/>
      <c r="AZ260" s="906" t="s">
        <v>1331</v>
      </c>
      <c r="BA260" s="696" t="s">
        <v>1334</v>
      </c>
      <c r="BB260" s="697"/>
    </row>
    <row r="261" spans="1:195" s="1122" customFormat="1" ht="47.25" x14ac:dyDescent="0.25">
      <c r="A261" s="991" t="s">
        <v>629</v>
      </c>
      <c r="B261" s="1028" t="s">
        <v>1335</v>
      </c>
      <c r="C261" s="993" t="s">
        <v>57</v>
      </c>
      <c r="D261" s="994" t="s">
        <v>1336</v>
      </c>
      <c r="E261" s="991" t="s">
        <v>59</v>
      </c>
      <c r="F261" s="1126" t="s">
        <v>413</v>
      </c>
      <c r="G261" s="993" t="s">
        <v>870</v>
      </c>
      <c r="H261" s="1126" t="s">
        <v>1337</v>
      </c>
      <c r="I261" s="1126" t="s">
        <v>1338</v>
      </c>
      <c r="J261" s="991">
        <v>2</v>
      </c>
      <c r="K261" s="997"/>
      <c r="L261" s="992" t="s">
        <v>63</v>
      </c>
      <c r="M261" s="993"/>
      <c r="N261" s="993" t="s">
        <v>64</v>
      </c>
      <c r="O261" s="1001">
        <v>511.98966000000001</v>
      </c>
      <c r="P261" s="1001">
        <f>O261*1.22</f>
        <v>624.62738520000005</v>
      </c>
      <c r="Q261" s="1192">
        <f t="shared" si="93"/>
        <v>624.62738520000005</v>
      </c>
      <c r="R261" s="1001"/>
      <c r="S261" s="1192"/>
      <c r="T261" s="1192"/>
      <c r="U261" s="993" t="s">
        <v>1272</v>
      </c>
      <c r="V261" s="992" t="s">
        <v>57</v>
      </c>
      <c r="W261" s="993" t="s">
        <v>183</v>
      </c>
      <c r="X261" s="1193">
        <v>46142</v>
      </c>
      <c r="Y261" s="1193">
        <f>X261+30</f>
        <v>46172</v>
      </c>
      <c r="Z261" s="1006"/>
      <c r="AA261" s="1006"/>
      <c r="AB261" s="1006"/>
      <c r="AC261" s="1006"/>
      <c r="AD261" s="991" t="str">
        <f t="shared" ref="AD261" si="100">G261</f>
        <v>Поставка устройств птицезащитных</v>
      </c>
      <c r="AE261" s="1006"/>
      <c r="AF261" s="1006">
        <v>796</v>
      </c>
      <c r="AG261" s="1006" t="s">
        <v>1110</v>
      </c>
      <c r="AH261" s="1006">
        <v>182</v>
      </c>
      <c r="AI261" s="1006">
        <v>93000000000</v>
      </c>
      <c r="AJ261" s="1006" t="s">
        <v>184</v>
      </c>
      <c r="AK261" s="1193">
        <f t="shared" si="99"/>
        <v>46192</v>
      </c>
      <c r="AL261" s="1193">
        <f t="shared" si="98"/>
        <v>46192</v>
      </c>
      <c r="AM261" s="1193">
        <f>AL261+30</f>
        <v>46222</v>
      </c>
      <c r="AN261" s="996" t="s">
        <v>820</v>
      </c>
      <c r="AO261" s="1006"/>
      <c r="AP261" s="1006"/>
      <c r="AQ261" s="1006"/>
      <c r="AR261" s="1006"/>
      <c r="AS261" s="1006"/>
      <c r="AT261" s="1006"/>
      <c r="AU261" s="1006"/>
      <c r="AV261" s="1006"/>
      <c r="AW261" s="1006"/>
      <c r="AX261" s="1006"/>
      <c r="AY261" s="1006"/>
      <c r="AZ261" s="1006" t="s">
        <v>1339</v>
      </c>
      <c r="BA261" s="1130" t="s">
        <v>1356</v>
      </c>
    </row>
    <row r="262" spans="1:195" s="1207" customFormat="1" ht="45" x14ac:dyDescent="0.3">
      <c r="A262" s="1106" t="s">
        <v>216</v>
      </c>
      <c r="B262" s="1195" t="s">
        <v>1346</v>
      </c>
      <c r="C262" s="1142" t="s">
        <v>57</v>
      </c>
      <c r="D262" s="1196" t="s">
        <v>178</v>
      </c>
      <c r="E262" s="1106" t="s">
        <v>59</v>
      </c>
      <c r="F262" s="1197">
        <v>1</v>
      </c>
      <c r="G262" s="1142" t="s">
        <v>108</v>
      </c>
      <c r="H262" s="1198" t="s">
        <v>109</v>
      </c>
      <c r="I262" s="1198" t="s">
        <v>331</v>
      </c>
      <c r="J262" s="1106">
        <v>2</v>
      </c>
      <c r="K262" s="1195"/>
      <c r="L262" s="1195" t="s">
        <v>827</v>
      </c>
      <c r="M262" s="1142"/>
      <c r="N262" s="1111" t="s">
        <v>64</v>
      </c>
      <c r="O262" s="1199">
        <v>1174.7394999999999</v>
      </c>
      <c r="P262" s="1200">
        <f>O262*1.22</f>
        <v>1433.1821899999998</v>
      </c>
      <c r="Q262" s="1199">
        <f t="shared" si="93"/>
        <v>1433.1821899999998</v>
      </c>
      <c r="R262" s="1199"/>
      <c r="S262" s="1199"/>
      <c r="T262" s="1199"/>
      <c r="U262" s="1142" t="s">
        <v>95</v>
      </c>
      <c r="V262" s="1142" t="s">
        <v>65</v>
      </c>
      <c r="W262" s="1142" t="s">
        <v>66</v>
      </c>
      <c r="X262" s="1201">
        <v>46146</v>
      </c>
      <c r="Y262" s="1202">
        <f>X262+30</f>
        <v>46176</v>
      </c>
      <c r="Z262" s="1106"/>
      <c r="AA262" s="1106"/>
      <c r="AB262" s="1106"/>
      <c r="AC262" s="1106"/>
      <c r="AD262" s="1106" t="str">
        <f>G262</f>
        <v>Поставка стоек СВ</v>
      </c>
      <c r="AE262" s="1106"/>
      <c r="AF262" s="1142">
        <v>796</v>
      </c>
      <c r="AG262" s="1142" t="s">
        <v>106</v>
      </c>
      <c r="AH262" s="1106">
        <v>80</v>
      </c>
      <c r="AI262" s="1142">
        <v>93000000000</v>
      </c>
      <c r="AJ262" s="1142" t="s">
        <v>184</v>
      </c>
      <c r="AK262" s="1202">
        <f>Y262+20</f>
        <v>46196</v>
      </c>
      <c r="AL262" s="1201">
        <f t="shared" si="98"/>
        <v>46196</v>
      </c>
      <c r="AM262" s="1201">
        <f>AL262+30</f>
        <v>46226</v>
      </c>
      <c r="AN262" s="1195">
        <v>2026</v>
      </c>
      <c r="AO262" s="1197"/>
      <c r="AP262" s="1106"/>
      <c r="AQ262" s="1106"/>
      <c r="AR262" s="1203"/>
      <c r="AS262" s="1106"/>
      <c r="AT262" s="1106"/>
      <c r="AU262" s="1204"/>
      <c r="AV262" s="1204"/>
      <c r="AW262" s="1195"/>
      <c r="AX262" s="1150"/>
      <c r="AY262" s="1205"/>
      <c r="AZ262" s="1195" t="s">
        <v>1352</v>
      </c>
      <c r="BA262" s="1130" t="s">
        <v>1357</v>
      </c>
      <c r="BB262" s="1206"/>
    </row>
    <row r="263" spans="1:195" s="698" customFormat="1" ht="45" outlineLevel="1" x14ac:dyDescent="0.3">
      <c r="A263" s="585" t="s">
        <v>216</v>
      </c>
      <c r="B263" s="906" t="s">
        <v>1347</v>
      </c>
      <c r="C263" s="907" t="s">
        <v>57</v>
      </c>
      <c r="D263" s="908" t="s">
        <v>178</v>
      </c>
      <c r="E263" s="585" t="s">
        <v>59</v>
      </c>
      <c r="F263" s="909"/>
      <c r="G263" s="907" t="s">
        <v>112</v>
      </c>
      <c r="H263" s="910" t="s">
        <v>1348</v>
      </c>
      <c r="I263" s="910" t="s">
        <v>1164</v>
      </c>
      <c r="J263" s="585">
        <v>2</v>
      </c>
      <c r="K263" s="906"/>
      <c r="L263" s="906" t="s">
        <v>827</v>
      </c>
      <c r="M263" s="907"/>
      <c r="N263" s="608" t="s">
        <v>64</v>
      </c>
      <c r="O263" s="911">
        <v>244.23072999999999</v>
      </c>
      <c r="P263" s="912">
        <f>O263*1.22</f>
        <v>297.96149059999999</v>
      </c>
      <c r="Q263" s="911">
        <f t="shared" si="93"/>
        <v>297.96149059999999</v>
      </c>
      <c r="R263" s="911"/>
      <c r="S263" s="911"/>
      <c r="T263" s="911"/>
      <c r="U263" s="907" t="s">
        <v>95</v>
      </c>
      <c r="V263" s="907" t="s">
        <v>57</v>
      </c>
      <c r="W263" s="907" t="s">
        <v>66</v>
      </c>
      <c r="X263" s="913">
        <v>46146</v>
      </c>
      <c r="Y263" s="914">
        <f>X263+30</f>
        <v>46176</v>
      </c>
      <c r="Z263" s="585"/>
      <c r="AA263" s="585"/>
      <c r="AB263" s="585"/>
      <c r="AC263" s="585"/>
      <c r="AD263" s="585" t="str">
        <f t="shared" ref="AD263:AD264" si="101">G263</f>
        <v>Поставка арматуры к самонесущему изолированному проводу (СИП) до 1 кВ</v>
      </c>
      <c r="AE263" s="585"/>
      <c r="AF263" s="907" t="s">
        <v>1165</v>
      </c>
      <c r="AG263" s="907" t="s">
        <v>1349</v>
      </c>
      <c r="AH263" s="585" t="s">
        <v>1350</v>
      </c>
      <c r="AI263" s="907" t="s">
        <v>1118</v>
      </c>
      <c r="AJ263" s="907" t="s">
        <v>1157</v>
      </c>
      <c r="AK263" s="914">
        <f>Y263+20</f>
        <v>46196</v>
      </c>
      <c r="AL263" s="913">
        <f t="shared" si="98"/>
        <v>46196</v>
      </c>
      <c r="AM263" s="913">
        <f>AL263+30</f>
        <v>46226</v>
      </c>
      <c r="AN263" s="906">
        <v>2026</v>
      </c>
      <c r="AO263" s="909"/>
      <c r="AP263" s="585"/>
      <c r="AQ263" s="585"/>
      <c r="AR263" s="915"/>
      <c r="AS263" s="585"/>
      <c r="AT263" s="585"/>
      <c r="AU263" s="916"/>
      <c r="AV263" s="916"/>
      <c r="AW263" s="906"/>
      <c r="AX263" s="694"/>
      <c r="AY263" s="917"/>
      <c r="AZ263" s="906" t="s">
        <v>1352</v>
      </c>
      <c r="BA263" s="696" t="s">
        <v>1358</v>
      </c>
      <c r="BB263" s="697"/>
    </row>
    <row r="264" spans="1:195" s="698" customFormat="1" ht="45" outlineLevel="1" x14ac:dyDescent="0.3">
      <c r="A264" s="585" t="s">
        <v>216</v>
      </c>
      <c r="B264" s="906" t="s">
        <v>1351</v>
      </c>
      <c r="C264" s="907" t="s">
        <v>57</v>
      </c>
      <c r="D264" s="908" t="s">
        <v>178</v>
      </c>
      <c r="E264" s="585" t="s">
        <v>59</v>
      </c>
      <c r="F264" s="909"/>
      <c r="G264" s="907" t="s">
        <v>356</v>
      </c>
      <c r="H264" s="910" t="s">
        <v>240</v>
      </c>
      <c r="I264" s="910" t="s">
        <v>241</v>
      </c>
      <c r="J264" s="585">
        <v>1</v>
      </c>
      <c r="K264" s="906"/>
      <c r="L264" s="906" t="s">
        <v>827</v>
      </c>
      <c r="M264" s="907"/>
      <c r="N264" s="608" t="s">
        <v>64</v>
      </c>
      <c r="O264" s="911">
        <v>400</v>
      </c>
      <c r="P264" s="912">
        <f t="shared" ref="P264" si="102">O264*1.2</f>
        <v>480</v>
      </c>
      <c r="Q264" s="911">
        <f t="shared" si="93"/>
        <v>480</v>
      </c>
      <c r="R264" s="911"/>
      <c r="S264" s="911"/>
      <c r="T264" s="911"/>
      <c r="U264" s="907" t="s">
        <v>1205</v>
      </c>
      <c r="V264" s="907" t="s">
        <v>57</v>
      </c>
      <c r="W264" s="907" t="s">
        <v>66</v>
      </c>
      <c r="X264" s="913">
        <v>46146</v>
      </c>
      <c r="Y264" s="914">
        <f>X264+30</f>
        <v>46176</v>
      </c>
      <c r="Z264" s="585"/>
      <c r="AA264" s="585"/>
      <c r="AB264" s="585"/>
      <c r="AC264" s="585"/>
      <c r="AD264" s="585" t="str">
        <f t="shared" si="101"/>
        <v>Поставка запасных частей к бурильно-крановым машинам (БКМ)</v>
      </c>
      <c r="AE264" s="585"/>
      <c r="AF264" s="907">
        <v>876</v>
      </c>
      <c r="AG264" s="907" t="s">
        <v>145</v>
      </c>
      <c r="AH264" s="585">
        <v>1</v>
      </c>
      <c r="AI264" s="907">
        <v>93000000000</v>
      </c>
      <c r="AJ264" s="907" t="s">
        <v>184</v>
      </c>
      <c r="AK264" s="914">
        <f>Y264+20</f>
        <v>46196</v>
      </c>
      <c r="AL264" s="913">
        <f t="shared" si="98"/>
        <v>46196</v>
      </c>
      <c r="AM264" s="913">
        <f>AL264+365</f>
        <v>46561</v>
      </c>
      <c r="AN264" s="906">
        <v>2026</v>
      </c>
      <c r="AO264" s="909"/>
      <c r="AP264" s="585"/>
      <c r="AQ264" s="585"/>
      <c r="AR264" s="915"/>
      <c r="AS264" s="585"/>
      <c r="AT264" s="585"/>
      <c r="AU264" s="916"/>
      <c r="AV264" s="916"/>
      <c r="AW264" s="906"/>
      <c r="AX264" s="694"/>
      <c r="AY264" s="917"/>
      <c r="AZ264" s="906" t="s">
        <v>1352</v>
      </c>
      <c r="BA264" s="696" t="s">
        <v>1359</v>
      </c>
      <c r="BB264" s="697"/>
    </row>
    <row r="265" spans="1:195" s="1224" customFormat="1" ht="78.75" customHeight="1" x14ac:dyDescent="0.25">
      <c r="A265" s="1208" t="s">
        <v>138</v>
      </c>
      <c r="B265" s="1209" t="s">
        <v>1355</v>
      </c>
      <c r="C265" s="1152" t="s">
        <v>57</v>
      </c>
      <c r="D265" s="1152" t="s">
        <v>1129</v>
      </c>
      <c r="E265" s="1152" t="s">
        <v>517</v>
      </c>
      <c r="F265" s="1152">
        <v>1</v>
      </c>
      <c r="G265" s="1152" t="s">
        <v>1184</v>
      </c>
      <c r="H265" s="1152" t="s">
        <v>142</v>
      </c>
      <c r="I265" s="1210" t="s">
        <v>158</v>
      </c>
      <c r="J265" s="1152">
        <v>2</v>
      </c>
      <c r="K265" s="1148" t="s">
        <v>827</v>
      </c>
      <c r="L265" s="1146" t="s">
        <v>827</v>
      </c>
      <c r="M265" s="1211"/>
      <c r="N265" s="1148" t="s">
        <v>477</v>
      </c>
      <c r="O265" s="1212">
        <v>40901.639344000003</v>
      </c>
      <c r="P265" s="1213">
        <f t="shared" ref="P265:P274" si="103">O265*1.22</f>
        <v>49899.999999680003</v>
      </c>
      <c r="Q265" s="1214">
        <f t="shared" si="93"/>
        <v>49899.999999680003</v>
      </c>
      <c r="R265" s="1215"/>
      <c r="S265" s="1216"/>
      <c r="T265" s="1211"/>
      <c r="U265" s="1148" t="s">
        <v>1102</v>
      </c>
      <c r="V265" s="1068" t="s">
        <v>1079</v>
      </c>
      <c r="W265" s="1068" t="s">
        <v>66</v>
      </c>
      <c r="X265" s="1101">
        <v>46146</v>
      </c>
      <c r="Y265" s="1217">
        <f>X265+25</f>
        <v>46171</v>
      </c>
      <c r="Z265" s="1211"/>
      <c r="AA265" s="1211"/>
      <c r="AB265" s="1211"/>
      <c r="AC265" s="1211"/>
      <c r="AD265" s="1148" t="str">
        <f>G265</f>
        <v xml:space="preserve">Модернизация систем учета электроэнергии во исполнение требований ФЗ №522 (новое технологическое присоединение) </v>
      </c>
      <c r="AE265" s="1068" t="s">
        <v>1103</v>
      </c>
      <c r="AF265" s="1068">
        <v>876</v>
      </c>
      <c r="AG265" s="1068" t="s">
        <v>1080</v>
      </c>
      <c r="AH265" s="1068">
        <v>1</v>
      </c>
      <c r="AI265" s="1103">
        <v>93000000000</v>
      </c>
      <c r="AJ265" s="1068" t="s">
        <v>68</v>
      </c>
      <c r="AK265" s="1104">
        <f>Y265+10</f>
        <v>46181</v>
      </c>
      <c r="AL265" s="1104">
        <f t="shared" si="98"/>
        <v>46181</v>
      </c>
      <c r="AM265" s="1104">
        <v>46387</v>
      </c>
      <c r="AN265" s="1146">
        <v>2026</v>
      </c>
      <c r="AO265" s="1211"/>
      <c r="AP265" s="1218" t="s">
        <v>1131</v>
      </c>
      <c r="AQ265" s="1219" t="s">
        <v>157</v>
      </c>
      <c r="AR265" s="1220" t="s">
        <v>1185</v>
      </c>
      <c r="AS265" s="1221">
        <v>2020</v>
      </c>
      <c r="AT265" s="1221">
        <v>2030</v>
      </c>
      <c r="AU265" s="1107">
        <v>788.97197249999999</v>
      </c>
      <c r="AV265" s="1204">
        <v>484.28658180000002</v>
      </c>
      <c r="AW265" s="1068" t="s">
        <v>72</v>
      </c>
      <c r="AX265" s="1146" t="s">
        <v>63</v>
      </c>
      <c r="AY265" s="1222"/>
      <c r="AZ265" s="1223" t="s">
        <v>1352</v>
      </c>
      <c r="BA265" s="1224">
        <v>281</v>
      </c>
    </row>
    <row r="266" spans="1:195" s="698" customFormat="1" ht="45" outlineLevel="1" x14ac:dyDescent="0.3">
      <c r="A266" s="585" t="s">
        <v>216</v>
      </c>
      <c r="B266" s="906" t="s">
        <v>1360</v>
      </c>
      <c r="C266" s="907" t="s">
        <v>57</v>
      </c>
      <c r="D266" s="908" t="s">
        <v>178</v>
      </c>
      <c r="E266" s="585" t="s">
        <v>59</v>
      </c>
      <c r="F266" s="909"/>
      <c r="G266" s="907" t="s">
        <v>360</v>
      </c>
      <c r="H266" s="910" t="s">
        <v>240</v>
      </c>
      <c r="I266" s="910" t="s">
        <v>241</v>
      </c>
      <c r="J266" s="585">
        <v>1</v>
      </c>
      <c r="K266" s="906"/>
      <c r="L266" s="906" t="s">
        <v>827</v>
      </c>
      <c r="M266" s="907"/>
      <c r="N266" s="608" t="s">
        <v>64</v>
      </c>
      <c r="O266" s="911">
        <v>600</v>
      </c>
      <c r="P266" s="912">
        <f t="shared" si="103"/>
        <v>732</v>
      </c>
      <c r="Q266" s="911">
        <f t="shared" ref="Q266:Q271" si="104">P266</f>
        <v>732</v>
      </c>
      <c r="R266" s="911"/>
      <c r="S266" s="911"/>
      <c r="T266" s="911"/>
      <c r="U266" s="907" t="s">
        <v>1205</v>
      </c>
      <c r="V266" s="907" t="s">
        <v>57</v>
      </c>
      <c r="W266" s="907" t="s">
        <v>66</v>
      </c>
      <c r="X266" s="913">
        <v>46154</v>
      </c>
      <c r="Y266" s="914">
        <f t="shared" ref="Y266:Y272" si="105">X266+30</f>
        <v>46184</v>
      </c>
      <c r="Z266" s="585"/>
      <c r="AA266" s="585"/>
      <c r="AB266" s="585"/>
      <c r="AC266" s="585"/>
      <c r="AD266" s="585" t="str">
        <f t="shared" ref="AD266" si="106">G266</f>
        <v>Поставка запасных частей к двигателям ММЗ и тракторам МТЗ</v>
      </c>
      <c r="AE266" s="585"/>
      <c r="AF266" s="907">
        <v>876</v>
      </c>
      <c r="AG266" s="907" t="s">
        <v>145</v>
      </c>
      <c r="AH266" s="585">
        <v>1</v>
      </c>
      <c r="AI266" s="907">
        <v>93000000000</v>
      </c>
      <c r="AJ266" s="907" t="s">
        <v>184</v>
      </c>
      <c r="AK266" s="914">
        <f>Y266+20</f>
        <v>46204</v>
      </c>
      <c r="AL266" s="913">
        <f>AK266</f>
        <v>46204</v>
      </c>
      <c r="AM266" s="913">
        <f>AL266+365</f>
        <v>46569</v>
      </c>
      <c r="AN266" s="906">
        <v>2026</v>
      </c>
      <c r="AO266" s="909"/>
      <c r="AP266" s="585"/>
      <c r="AQ266" s="585"/>
      <c r="AR266" s="915"/>
      <c r="AS266" s="585"/>
      <c r="AT266" s="585"/>
      <c r="AU266" s="916"/>
      <c r="AV266" s="916"/>
      <c r="AW266" s="906"/>
      <c r="AX266" s="694"/>
      <c r="AY266" s="917"/>
      <c r="AZ266" s="906" t="s">
        <v>1363</v>
      </c>
      <c r="BA266" s="696" t="s">
        <v>1364</v>
      </c>
      <c r="BB266" s="697"/>
    </row>
    <row r="267" spans="1:195" s="1122" customFormat="1" ht="63" customHeight="1" x14ac:dyDescent="0.25">
      <c r="A267" s="1113" t="s">
        <v>458</v>
      </c>
      <c r="B267" s="1110" t="s">
        <v>1361</v>
      </c>
      <c r="C267" s="1111" t="s">
        <v>57</v>
      </c>
      <c r="D267" s="1112" t="s">
        <v>178</v>
      </c>
      <c r="E267" s="1113" t="s">
        <v>59</v>
      </c>
      <c r="F267" s="1114">
        <v>1</v>
      </c>
      <c r="G267" s="1109" t="s">
        <v>369</v>
      </c>
      <c r="H267" s="1109" t="s">
        <v>1362</v>
      </c>
      <c r="I267" s="1109" t="s">
        <v>298</v>
      </c>
      <c r="J267" s="1113">
        <v>2</v>
      </c>
      <c r="K267" s="1113"/>
      <c r="L267" s="1114" t="s">
        <v>827</v>
      </c>
      <c r="M267" s="1114"/>
      <c r="N267" s="1111" t="s">
        <v>118</v>
      </c>
      <c r="O267" s="1115">
        <v>630.86604</v>
      </c>
      <c r="P267" s="1115">
        <f t="shared" si="103"/>
        <v>769.65656879999995</v>
      </c>
      <c r="Q267" s="1115">
        <f t="shared" si="104"/>
        <v>769.65656879999995</v>
      </c>
      <c r="R267" s="1115"/>
      <c r="S267" s="1115"/>
      <c r="T267" s="1115"/>
      <c r="U267" s="608" t="s">
        <v>95</v>
      </c>
      <c r="V267" s="1110" t="s">
        <v>57</v>
      </c>
      <c r="W267" s="1111" t="s">
        <v>66</v>
      </c>
      <c r="X267" s="1116">
        <v>46154</v>
      </c>
      <c r="Y267" s="1117">
        <f t="shared" si="105"/>
        <v>46184</v>
      </c>
      <c r="Z267" s="1113"/>
      <c r="AA267" s="1113"/>
      <c r="AB267" s="1113"/>
      <c r="AC267" s="1113"/>
      <c r="AD267" s="1113" t="str">
        <f>G267</f>
        <v>Поставка активного сетевого оборудования</v>
      </c>
      <c r="AE267" s="1113"/>
      <c r="AF267" s="1111">
        <v>796</v>
      </c>
      <c r="AG267" s="608" t="s">
        <v>106</v>
      </c>
      <c r="AH267" s="1113">
        <v>8</v>
      </c>
      <c r="AI267" s="1111">
        <v>93000000000</v>
      </c>
      <c r="AJ267" s="1111" t="s">
        <v>68</v>
      </c>
      <c r="AK267" s="1117">
        <f t="shared" ref="AK267" si="107">Y267+20</f>
        <v>46204</v>
      </c>
      <c r="AL267" s="1116">
        <f>AK267</f>
        <v>46204</v>
      </c>
      <c r="AM267" s="1116">
        <f>AL267+30</f>
        <v>46234</v>
      </c>
      <c r="AN267" s="1114">
        <v>2026</v>
      </c>
      <c r="AO267" s="1113"/>
      <c r="AP267" s="1110"/>
      <c r="AQ267" s="1118"/>
      <c r="AR267" s="1118"/>
      <c r="AS267" s="1113"/>
      <c r="AT267" s="1113"/>
      <c r="AU267" s="1119"/>
      <c r="AV267" s="1120"/>
      <c r="AW267" s="1114"/>
      <c r="AX267" s="1114"/>
      <c r="AY267" s="1121"/>
      <c r="AZ267" s="1114" t="s">
        <v>1363</v>
      </c>
      <c r="BA267" s="1130" t="s">
        <v>1365</v>
      </c>
    </row>
    <row r="268" spans="1:195" s="1249" customFormat="1" ht="53.25" customHeight="1" x14ac:dyDescent="0.25">
      <c r="A268" s="1230" t="s">
        <v>216</v>
      </c>
      <c r="B268" s="1231" t="s">
        <v>1366</v>
      </c>
      <c r="C268" s="1232" t="s">
        <v>57</v>
      </c>
      <c r="D268" s="1233" t="s">
        <v>178</v>
      </c>
      <c r="E268" s="1230" t="s">
        <v>59</v>
      </c>
      <c r="F268" s="1234">
        <v>1</v>
      </c>
      <c r="G268" s="1235" t="s">
        <v>1367</v>
      </c>
      <c r="H268" s="1230" t="s">
        <v>806</v>
      </c>
      <c r="I268" s="1230" t="s">
        <v>807</v>
      </c>
      <c r="J268" s="1230">
        <v>1</v>
      </c>
      <c r="K268" s="1230"/>
      <c r="L268" s="1234" t="s">
        <v>827</v>
      </c>
      <c r="M268" s="1234"/>
      <c r="N268" s="1232" t="s">
        <v>64</v>
      </c>
      <c r="O268" s="1236">
        <v>228.56877</v>
      </c>
      <c r="P268" s="1236">
        <f t="shared" si="103"/>
        <v>278.85389939999999</v>
      </c>
      <c r="Q268" s="1236">
        <f t="shared" si="104"/>
        <v>278.85389939999999</v>
      </c>
      <c r="R268" s="1236"/>
      <c r="S268" s="1237"/>
      <c r="T268" s="1237"/>
      <c r="U268" s="1232" t="s">
        <v>1199</v>
      </c>
      <c r="V268" s="1231" t="s">
        <v>57</v>
      </c>
      <c r="W268" s="1232" t="s">
        <v>66</v>
      </c>
      <c r="X268" s="1238">
        <v>46160</v>
      </c>
      <c r="Y268" s="1239">
        <f t="shared" si="105"/>
        <v>46190</v>
      </c>
      <c r="Z268" s="1240"/>
      <c r="AA268" s="1241"/>
      <c r="AB268" s="1241"/>
      <c r="AC268" s="1240"/>
      <c r="AD268" s="1242" t="str">
        <f>G268</f>
        <v>Поставка трансформаторов напряжения 35 кВ</v>
      </c>
      <c r="AE268" s="1230"/>
      <c r="AF268" s="1233" t="s">
        <v>222</v>
      </c>
      <c r="AG268" s="1232" t="s">
        <v>1110</v>
      </c>
      <c r="AH268" s="1230">
        <v>3</v>
      </c>
      <c r="AI268" s="1232">
        <v>93000000000</v>
      </c>
      <c r="AJ268" s="1232" t="s">
        <v>68</v>
      </c>
      <c r="AK268" s="1243">
        <f>Y268+20</f>
        <v>46210</v>
      </c>
      <c r="AL268" s="1238">
        <f>AK268</f>
        <v>46210</v>
      </c>
      <c r="AM268" s="1238">
        <f>AL268+30</f>
        <v>46240</v>
      </c>
      <c r="AN268" s="1234">
        <v>2026</v>
      </c>
      <c r="AO268" s="1230"/>
      <c r="AP268" s="1231"/>
      <c r="AQ268" s="1244"/>
      <c r="AR268" s="1244"/>
      <c r="AS268" s="1230"/>
      <c r="AT268" s="1230"/>
      <c r="AU268" s="1245"/>
      <c r="AV268" s="1246"/>
      <c r="AW268" s="1234"/>
      <c r="AX268" s="1234"/>
      <c r="AY268" s="1247"/>
      <c r="AZ268" s="1234" t="s">
        <v>1368</v>
      </c>
      <c r="BA268" s="1248" t="s">
        <v>1446</v>
      </c>
    </row>
    <row r="269" spans="1:195" s="698" customFormat="1" ht="45" outlineLevel="1" x14ac:dyDescent="0.3">
      <c r="A269" s="585" t="s">
        <v>216</v>
      </c>
      <c r="B269" s="906" t="s">
        <v>1369</v>
      </c>
      <c r="C269" s="907" t="s">
        <v>57</v>
      </c>
      <c r="D269" s="908" t="s">
        <v>178</v>
      </c>
      <c r="E269" s="585" t="s">
        <v>59</v>
      </c>
      <c r="F269" s="909"/>
      <c r="G269" s="907" t="s">
        <v>239</v>
      </c>
      <c r="H269" s="910" t="s">
        <v>240</v>
      </c>
      <c r="I269" s="910" t="s">
        <v>241</v>
      </c>
      <c r="J269" s="585">
        <v>1</v>
      </c>
      <c r="K269" s="906"/>
      <c r="L269" s="906" t="s">
        <v>827</v>
      </c>
      <c r="M269" s="907"/>
      <c r="N269" s="608" t="s">
        <v>64</v>
      </c>
      <c r="O269" s="911">
        <v>2000</v>
      </c>
      <c r="P269" s="912">
        <f t="shared" si="103"/>
        <v>2440</v>
      </c>
      <c r="Q269" s="911">
        <f t="shared" si="104"/>
        <v>2440</v>
      </c>
      <c r="R269" s="911"/>
      <c r="S269" s="911"/>
      <c r="T269" s="911"/>
      <c r="U269" s="907" t="s">
        <v>1205</v>
      </c>
      <c r="V269" s="907" t="s">
        <v>65</v>
      </c>
      <c r="W269" s="907" t="s">
        <v>66</v>
      </c>
      <c r="X269" s="913">
        <v>46160</v>
      </c>
      <c r="Y269" s="914">
        <f t="shared" si="105"/>
        <v>46190</v>
      </c>
      <c r="Z269" s="585"/>
      <c r="AA269" s="585"/>
      <c r="AB269" s="585"/>
      <c r="AC269" s="585"/>
      <c r="AD269" s="585" t="str">
        <f t="shared" ref="AD269:AD270" si="108">G269</f>
        <v>Поставка запасных частей к автомобилям ГАЗ</v>
      </c>
      <c r="AE269" s="585"/>
      <c r="AF269" s="907">
        <v>876</v>
      </c>
      <c r="AG269" s="907" t="s">
        <v>145</v>
      </c>
      <c r="AH269" s="585">
        <v>1</v>
      </c>
      <c r="AI269" s="907">
        <v>93000000000</v>
      </c>
      <c r="AJ269" s="907" t="s">
        <v>184</v>
      </c>
      <c r="AK269" s="914">
        <f>Y269+20</f>
        <v>46210</v>
      </c>
      <c r="AL269" s="913">
        <f>AK269</f>
        <v>46210</v>
      </c>
      <c r="AM269" s="913">
        <f>AL269+365</f>
        <v>46575</v>
      </c>
      <c r="AN269" s="906">
        <v>2026</v>
      </c>
      <c r="AO269" s="909"/>
      <c r="AP269" s="585"/>
      <c r="AQ269" s="585"/>
      <c r="AR269" s="915"/>
      <c r="AS269" s="585"/>
      <c r="AT269" s="585"/>
      <c r="AU269" s="916"/>
      <c r="AV269" s="916"/>
      <c r="AW269" s="906"/>
      <c r="AX269" s="694"/>
      <c r="AY269" s="917"/>
      <c r="AZ269" s="906" t="s">
        <v>1368</v>
      </c>
      <c r="BA269" s="696" t="s">
        <v>1447</v>
      </c>
      <c r="BB269" s="697"/>
    </row>
    <row r="270" spans="1:195" s="634" customFormat="1" ht="109.5" customHeight="1" x14ac:dyDescent="0.25">
      <c r="A270" s="614" t="s">
        <v>471</v>
      </c>
      <c r="B270" s="1079" t="s">
        <v>1370</v>
      </c>
      <c r="C270" s="1075" t="s">
        <v>57</v>
      </c>
      <c r="D270" s="1076" t="s">
        <v>178</v>
      </c>
      <c r="E270" s="614" t="s">
        <v>179</v>
      </c>
      <c r="F270" s="1079">
        <v>1</v>
      </c>
      <c r="G270" s="1075" t="s">
        <v>1371</v>
      </c>
      <c r="H270" s="884" t="s">
        <v>1372</v>
      </c>
      <c r="I270" s="884" t="s">
        <v>1373</v>
      </c>
      <c r="J270" s="614">
        <v>1</v>
      </c>
      <c r="K270" s="1079"/>
      <c r="L270" s="567" t="s">
        <v>63</v>
      </c>
      <c r="M270" s="1075"/>
      <c r="N270" s="567" t="s">
        <v>118</v>
      </c>
      <c r="O270" s="465">
        <v>2254.9354699999999</v>
      </c>
      <c r="P270" s="1250">
        <f t="shared" si="103"/>
        <v>2751.0212733999997</v>
      </c>
      <c r="Q270" s="1250">
        <f t="shared" si="104"/>
        <v>2751.0212733999997</v>
      </c>
      <c r="R270" s="1250"/>
      <c r="S270" s="1250"/>
      <c r="T270" s="1250"/>
      <c r="U270" s="893" t="s">
        <v>1205</v>
      </c>
      <c r="V270" s="567" t="s">
        <v>65</v>
      </c>
      <c r="W270" s="893" t="s">
        <v>183</v>
      </c>
      <c r="X270" s="1083">
        <v>46162</v>
      </c>
      <c r="Y270" s="1084">
        <f t="shared" si="105"/>
        <v>46192</v>
      </c>
      <c r="Z270" s="899"/>
      <c r="AA270" s="899"/>
      <c r="AB270" s="899"/>
      <c r="AC270" s="899"/>
      <c r="AD270" s="899" t="str">
        <f t="shared" si="108"/>
        <v>Оказание услуг по сбору, транспортированию, обработке, утилизации/обезвреживанию отходов (3-5 класса опасности) с объектов АО «Россети Сибирь Тываэнерго» по адресу: Республика Тыва, г. Кызыл, ул. Колхозная, дом 2Б</v>
      </c>
      <c r="AE270" s="899"/>
      <c r="AF270" s="893">
        <v>876</v>
      </c>
      <c r="AG270" s="893" t="s">
        <v>145</v>
      </c>
      <c r="AH270" s="899">
        <v>1</v>
      </c>
      <c r="AI270" s="893">
        <v>93000000000</v>
      </c>
      <c r="AJ270" s="893" t="s">
        <v>184</v>
      </c>
      <c r="AK270" s="1088">
        <f t="shared" ref="AK270" si="109">Y270+20</f>
        <v>46212</v>
      </c>
      <c r="AL270" s="1164">
        <v>46211</v>
      </c>
      <c r="AM270" s="1164">
        <v>46387</v>
      </c>
      <c r="AN270" s="1020">
        <v>2026</v>
      </c>
      <c r="AO270" s="1020"/>
      <c r="AP270" s="899"/>
      <c r="AQ270" s="899"/>
      <c r="AR270" s="1251"/>
      <c r="AS270" s="899"/>
      <c r="AT270" s="899"/>
      <c r="AU270" s="1252"/>
      <c r="AV270" s="1252"/>
      <c r="AW270" s="1020"/>
      <c r="AX270" s="822"/>
      <c r="AY270" s="1020"/>
      <c r="AZ270" s="1020" t="s">
        <v>1368</v>
      </c>
      <c r="BA270" s="634">
        <v>286</v>
      </c>
    </row>
    <row r="271" spans="1:195" s="1182" customFormat="1" ht="47.25" x14ac:dyDescent="0.25">
      <c r="A271" s="1253" t="s">
        <v>471</v>
      </c>
      <c r="B271" s="1019" t="s">
        <v>1374</v>
      </c>
      <c r="C271" s="1254" t="s">
        <v>57</v>
      </c>
      <c r="D271" s="1255" t="s">
        <v>507</v>
      </c>
      <c r="E271" s="1256" t="s">
        <v>179</v>
      </c>
      <c r="F271" s="567">
        <v>1</v>
      </c>
      <c r="G271" s="1257" t="s">
        <v>1375</v>
      </c>
      <c r="H271" s="1258" t="s">
        <v>1376</v>
      </c>
      <c r="I271" s="1259" t="s">
        <v>1377</v>
      </c>
      <c r="J271" s="1258">
        <v>1</v>
      </c>
      <c r="K271" s="792"/>
      <c r="L271" s="1194" t="s">
        <v>63</v>
      </c>
      <c r="M271" s="1019"/>
      <c r="N271" s="1260" t="s">
        <v>118</v>
      </c>
      <c r="O271" s="1261">
        <v>418.20656000000002</v>
      </c>
      <c r="P271" s="1262">
        <f t="shared" si="103"/>
        <v>510.21200320000003</v>
      </c>
      <c r="Q271" s="1021">
        <f t="shared" si="104"/>
        <v>510.21200320000003</v>
      </c>
      <c r="R271" s="1262"/>
      <c r="S271" s="1263"/>
      <c r="T271" s="1263"/>
      <c r="U271" s="1194" t="s">
        <v>1205</v>
      </c>
      <c r="V271" s="1264" t="s">
        <v>57</v>
      </c>
      <c r="W271" s="1194" t="s">
        <v>66</v>
      </c>
      <c r="X271" s="1265">
        <v>46162</v>
      </c>
      <c r="Y271" s="1265">
        <f t="shared" si="105"/>
        <v>46192</v>
      </c>
      <c r="Z271" s="1019"/>
      <c r="AA271" s="1019"/>
      <c r="AB271" s="1019"/>
      <c r="AC271" s="1019"/>
      <c r="AD271" s="1023" t="str">
        <f>G271</f>
        <v xml:space="preserve">Оказание услуг по подбору персонала </v>
      </c>
      <c r="AE271" s="1019"/>
      <c r="AF271" s="1266">
        <v>876</v>
      </c>
      <c r="AG271" s="1266" t="s">
        <v>1148</v>
      </c>
      <c r="AH271" s="1019">
        <v>1</v>
      </c>
      <c r="AI271" s="1267">
        <v>93000000000</v>
      </c>
      <c r="AJ271" s="1258" t="s">
        <v>68</v>
      </c>
      <c r="AK271" s="1268">
        <f>Y271+20</f>
        <v>46212</v>
      </c>
      <c r="AL271" s="1265">
        <f>AK271</f>
        <v>46212</v>
      </c>
      <c r="AM271" s="1265">
        <f>AL271+365</f>
        <v>46577</v>
      </c>
      <c r="AN271" s="1194">
        <v>2026</v>
      </c>
      <c r="AO271" s="1194" t="s">
        <v>63</v>
      </c>
      <c r="AP271" s="1019"/>
      <c r="AQ271" s="1019"/>
      <c r="AR271" s="1019"/>
      <c r="AS271" s="1022"/>
      <c r="AT271" s="1025"/>
      <c r="AU271" s="1026"/>
      <c r="AV271" s="1019"/>
      <c r="AW271" s="1019" t="s">
        <v>63</v>
      </c>
      <c r="AX271" s="1019"/>
      <c r="AY271" s="1019"/>
      <c r="AZ271" s="1019" t="s">
        <v>1368</v>
      </c>
      <c r="BA271" s="1182">
        <v>287</v>
      </c>
    </row>
    <row r="272" spans="1:195" s="1280" customFormat="1" ht="162" customHeight="1" x14ac:dyDescent="0.25">
      <c r="A272" s="1019" t="s">
        <v>471</v>
      </c>
      <c r="B272" s="1019" t="s">
        <v>1378</v>
      </c>
      <c r="C272" s="1019" t="s">
        <v>57</v>
      </c>
      <c r="D272" s="886" t="s">
        <v>178</v>
      </c>
      <c r="E272" s="1019" t="s">
        <v>578</v>
      </c>
      <c r="F272" s="1019"/>
      <c r="G272" s="886" t="s">
        <v>1379</v>
      </c>
      <c r="H272" s="1269" t="s">
        <v>573</v>
      </c>
      <c r="I272" s="1269" t="s">
        <v>1380</v>
      </c>
      <c r="J272" s="1019">
        <v>1</v>
      </c>
      <c r="K272" s="1019"/>
      <c r="L272" s="1019" t="s">
        <v>63</v>
      </c>
      <c r="M272" s="1270"/>
      <c r="N272" s="886" t="s">
        <v>1381</v>
      </c>
      <c r="O272" s="1021">
        <v>2499.5520000000001</v>
      </c>
      <c r="P272" s="1021">
        <f t="shared" si="103"/>
        <v>3049.4534400000002</v>
      </c>
      <c r="Q272" s="1021">
        <v>592.94928000000004</v>
      </c>
      <c r="R272" s="1021">
        <v>1016.48448</v>
      </c>
      <c r="S272" s="1021">
        <v>1016.48448</v>
      </c>
      <c r="T272" s="1021">
        <v>423.53519999999997</v>
      </c>
      <c r="U272" s="1019" t="s">
        <v>1382</v>
      </c>
      <c r="V272" s="1019" t="s">
        <v>65</v>
      </c>
      <c r="W272" s="1019" t="s">
        <v>66</v>
      </c>
      <c r="X272" s="1022">
        <v>46162</v>
      </c>
      <c r="Y272" s="1022">
        <f t="shared" si="105"/>
        <v>46192</v>
      </c>
      <c r="Z272" s="1271"/>
      <c r="AA272" s="1272"/>
      <c r="AB272" s="1273"/>
      <c r="AC272" s="1273"/>
      <c r="AD272" s="886" t="s">
        <v>1379</v>
      </c>
      <c r="AE272" s="1274"/>
      <c r="AF272" s="1086">
        <v>876</v>
      </c>
      <c r="AG272" s="1275" t="s">
        <v>1383</v>
      </c>
      <c r="AH272" s="1275" t="s">
        <v>413</v>
      </c>
      <c r="AI272" s="1275">
        <v>93000000000</v>
      </c>
      <c r="AJ272" s="1275" t="s">
        <v>68</v>
      </c>
      <c r="AK272" s="1276">
        <f>Y272+10</f>
        <v>46202</v>
      </c>
      <c r="AL272" s="1276">
        <f>AK272</f>
        <v>46202</v>
      </c>
      <c r="AM272" s="1022">
        <v>47269</v>
      </c>
      <c r="AN272" s="1019" t="s">
        <v>1384</v>
      </c>
      <c r="AO272" s="1273"/>
      <c r="AP272" s="1273"/>
      <c r="AQ272" s="1273"/>
      <c r="AR272" s="1277"/>
      <c r="AS272" s="1278"/>
      <c r="AT272" s="1279"/>
      <c r="AU272" s="1273"/>
      <c r="AV272" s="1273"/>
      <c r="AW272" s="1273"/>
      <c r="AX272" s="1273"/>
      <c r="AY272" s="1273"/>
      <c r="AZ272" s="792" t="s">
        <v>1368</v>
      </c>
      <c r="BA272" s="1280">
        <v>288</v>
      </c>
    </row>
    <row r="273" spans="1:195" s="494" customFormat="1" ht="47.25" x14ac:dyDescent="0.25">
      <c r="A273" s="940" t="s">
        <v>55</v>
      </c>
      <c r="B273" s="940" t="s">
        <v>1385</v>
      </c>
      <c r="C273" s="554" t="s">
        <v>57</v>
      </c>
      <c r="D273" s="554" t="s">
        <v>58</v>
      </c>
      <c r="E273" s="554" t="s">
        <v>59</v>
      </c>
      <c r="F273" s="940">
        <v>1</v>
      </c>
      <c r="G273" s="1281" t="s">
        <v>1386</v>
      </c>
      <c r="H273" s="940" t="s">
        <v>308</v>
      </c>
      <c r="I273" s="940" t="s">
        <v>1034</v>
      </c>
      <c r="J273" s="940">
        <v>2</v>
      </c>
      <c r="K273" s="940"/>
      <c r="L273" s="940"/>
      <c r="M273" s="554"/>
      <c r="N273" s="554" t="s">
        <v>118</v>
      </c>
      <c r="O273" s="1282">
        <v>382.548</v>
      </c>
      <c r="P273" s="1282">
        <f t="shared" si="103"/>
        <v>466.70855999999998</v>
      </c>
      <c r="Q273" s="1282">
        <f>P273</f>
        <v>466.70855999999998</v>
      </c>
      <c r="R273" s="1282"/>
      <c r="S273" s="1282"/>
      <c r="T273" s="1282"/>
      <c r="U273" s="554" t="s">
        <v>95</v>
      </c>
      <c r="V273" s="554" t="str">
        <f t="shared" ref="V273:V274" si="110">C273</f>
        <v>АО "Россети Сибирь Тываэнерго"</v>
      </c>
      <c r="W273" s="554" t="s">
        <v>66</v>
      </c>
      <c r="X273" s="560">
        <v>46162</v>
      </c>
      <c r="Y273" s="1283">
        <f t="shared" ref="Y273:Y274" si="111">X273+45</f>
        <v>46207</v>
      </c>
      <c r="Z273" s="940"/>
      <c r="AA273" s="940"/>
      <c r="AB273" s="940"/>
      <c r="AC273" s="940"/>
      <c r="AD273" s="554" t="str">
        <f t="shared" ref="AD273:AD274" si="112">G273</f>
        <v>Поставка приборов измерения электрических величин, контроля и проверки электрооборудования</v>
      </c>
      <c r="AE273" s="940"/>
      <c r="AF273" s="940">
        <v>796</v>
      </c>
      <c r="AG273" s="940" t="s">
        <v>1110</v>
      </c>
      <c r="AH273" s="940">
        <v>1</v>
      </c>
      <c r="AI273" s="940">
        <v>93000000000</v>
      </c>
      <c r="AJ273" s="940" t="s">
        <v>68</v>
      </c>
      <c r="AK273" s="560">
        <f t="shared" ref="AK273:AK274" si="113">Y273+20</f>
        <v>46227</v>
      </c>
      <c r="AL273" s="1284">
        <f>AK273</f>
        <v>46227</v>
      </c>
      <c r="AM273" s="1284">
        <f>AL273+45</f>
        <v>46272</v>
      </c>
      <c r="AN273" s="554">
        <v>2026</v>
      </c>
      <c r="AO273" s="940"/>
      <c r="AP273" s="554" t="s">
        <v>1292</v>
      </c>
      <c r="AQ273" s="1285" t="s">
        <v>1387</v>
      </c>
      <c r="AR273" s="1178" t="s">
        <v>1388</v>
      </c>
      <c r="AS273" s="528">
        <v>2026</v>
      </c>
      <c r="AT273" s="528">
        <v>2026</v>
      </c>
      <c r="AU273" s="1171">
        <v>0.12</v>
      </c>
      <c r="AV273" s="1171">
        <v>0.12</v>
      </c>
      <c r="AW273" s="491" t="s">
        <v>63</v>
      </c>
      <c r="AX273" s="1179" t="s">
        <v>63</v>
      </c>
      <c r="AY273" s="940"/>
      <c r="AZ273" s="553" t="s">
        <v>1368</v>
      </c>
      <c r="BA273" s="494">
        <v>303</v>
      </c>
    </row>
    <row r="274" spans="1:195" s="1182" customFormat="1" ht="60" x14ac:dyDescent="0.25">
      <c r="A274" s="1286" t="s">
        <v>55</v>
      </c>
      <c r="B274" s="1286" t="s">
        <v>1389</v>
      </c>
      <c r="C274" s="746" t="s">
        <v>57</v>
      </c>
      <c r="D274" s="746" t="s">
        <v>58</v>
      </c>
      <c r="E274" s="746" t="s">
        <v>59</v>
      </c>
      <c r="F274" s="1286">
        <v>1</v>
      </c>
      <c r="G274" s="1287" t="s">
        <v>1390</v>
      </c>
      <c r="H274" s="1286" t="s">
        <v>1290</v>
      </c>
      <c r="I274" s="1286" t="s">
        <v>1034</v>
      </c>
      <c r="J274" s="1286">
        <v>2</v>
      </c>
      <c r="K274" s="1286"/>
      <c r="L274" s="1286"/>
      <c r="M274" s="746" t="s">
        <v>1265</v>
      </c>
      <c r="N274" s="746" t="s">
        <v>118</v>
      </c>
      <c r="O274" s="1288">
        <v>1143.44262</v>
      </c>
      <c r="P274" s="1288">
        <f t="shared" si="103"/>
        <v>1394.9999964000001</v>
      </c>
      <c r="Q274" s="1288">
        <f>P274</f>
        <v>1394.9999964000001</v>
      </c>
      <c r="R274" s="1288"/>
      <c r="S274" s="1288"/>
      <c r="T274" s="1288"/>
      <c r="U274" s="746" t="s">
        <v>95</v>
      </c>
      <c r="V274" s="746" t="str">
        <f t="shared" si="110"/>
        <v>АО "Россети Сибирь Тываэнерго"</v>
      </c>
      <c r="W274" s="746" t="s">
        <v>66</v>
      </c>
      <c r="X274" s="1289">
        <v>46162</v>
      </c>
      <c r="Y274" s="753">
        <f t="shared" si="111"/>
        <v>46207</v>
      </c>
      <c r="Z274" s="1286"/>
      <c r="AA274" s="1286"/>
      <c r="AB274" s="1286"/>
      <c r="AC274" s="1286"/>
      <c r="AD274" s="746" t="str">
        <f t="shared" si="112"/>
        <v>Поставка измерителя электрической емкости и тангенса угла диэлектрических потерь высоковольтный HFJS-8107G</v>
      </c>
      <c r="AE274" s="1286"/>
      <c r="AF274" s="1286">
        <v>796</v>
      </c>
      <c r="AG274" s="1286" t="s">
        <v>1110</v>
      </c>
      <c r="AH274" s="1286">
        <v>1</v>
      </c>
      <c r="AI274" s="1286">
        <v>93000000000</v>
      </c>
      <c r="AJ274" s="1286" t="s">
        <v>68</v>
      </c>
      <c r="AK274" s="756">
        <f t="shared" si="113"/>
        <v>46227</v>
      </c>
      <c r="AL274" s="1289">
        <f>AK274</f>
        <v>46227</v>
      </c>
      <c r="AM274" s="1289">
        <f>AL274+90</f>
        <v>46317</v>
      </c>
      <c r="AN274" s="1286">
        <v>2026</v>
      </c>
      <c r="AO274" s="1286"/>
      <c r="AP274" s="746" t="s">
        <v>1292</v>
      </c>
      <c r="AQ274" s="1290" t="s">
        <v>1391</v>
      </c>
      <c r="AR274" s="1291" t="s">
        <v>1392</v>
      </c>
      <c r="AS274" s="475">
        <v>2026</v>
      </c>
      <c r="AT274" s="475">
        <v>2026</v>
      </c>
      <c r="AU274" s="557">
        <v>1.42</v>
      </c>
      <c r="AV274" s="557">
        <v>1.42</v>
      </c>
      <c r="AW274" s="476" t="s">
        <v>63</v>
      </c>
      <c r="AX274" s="476" t="s">
        <v>63</v>
      </c>
      <c r="AY274" s="1286"/>
      <c r="AZ274" s="1292" t="s">
        <v>1368</v>
      </c>
      <c r="BA274" s="1182">
        <v>316</v>
      </c>
    </row>
    <row r="275" spans="1:195" s="746" customFormat="1" ht="42" customHeight="1" x14ac:dyDescent="0.25">
      <c r="A275" s="1319" t="s">
        <v>55</v>
      </c>
      <c r="B275" s="1316" t="s">
        <v>1393</v>
      </c>
      <c r="C275" s="1316" t="s">
        <v>57</v>
      </c>
      <c r="D275" s="1316" t="s">
        <v>58</v>
      </c>
      <c r="E275" s="1316" t="s">
        <v>59</v>
      </c>
      <c r="F275" s="1316">
        <v>1</v>
      </c>
      <c r="G275" s="1316" t="s">
        <v>1394</v>
      </c>
      <c r="H275" s="1345" t="s">
        <v>1395</v>
      </c>
      <c r="I275" s="1348" t="s">
        <v>1396</v>
      </c>
      <c r="J275" s="1316">
        <v>1</v>
      </c>
      <c r="K275" s="1334"/>
      <c r="L275" s="1316" t="s">
        <v>63</v>
      </c>
      <c r="M275" s="1337" t="s">
        <v>1397</v>
      </c>
      <c r="N275" s="1340" t="s">
        <v>1398</v>
      </c>
      <c r="O275" s="1293">
        <v>1269.0754099999999</v>
      </c>
      <c r="P275" s="1294">
        <f t="shared" ref="P275:P278" si="114">O275*1.22</f>
        <v>1548.2720001999999</v>
      </c>
      <c r="Q275" s="1295">
        <f t="shared" ref="Q275:Q278" si="115">P275</f>
        <v>1548.2720001999999</v>
      </c>
      <c r="R275" s="1343"/>
      <c r="S275" s="1343"/>
      <c r="T275" s="1343"/>
      <c r="U275" s="1316" t="s">
        <v>1399</v>
      </c>
      <c r="V275" s="1316" t="s">
        <v>1291</v>
      </c>
      <c r="W275" s="1316" t="s">
        <v>66</v>
      </c>
      <c r="X275" s="1325">
        <v>46162</v>
      </c>
      <c r="Y275" s="1328">
        <f>X275+45</f>
        <v>46207</v>
      </c>
      <c r="Z275" s="1331"/>
      <c r="AA275" s="1331"/>
      <c r="AB275" s="1331"/>
      <c r="AC275" s="1334"/>
      <c r="AD275" s="1316" t="str">
        <f>G275</f>
        <v>Поставка силовых трансформаторов напряжением 6-20 кВ</v>
      </c>
      <c r="AE275" s="1316" t="s">
        <v>63</v>
      </c>
      <c r="AF275" s="1319">
        <v>796</v>
      </c>
      <c r="AG275" s="1316" t="s">
        <v>1110</v>
      </c>
      <c r="AH275" s="1316">
        <v>36</v>
      </c>
      <c r="AI275" s="1322">
        <v>93000000000</v>
      </c>
      <c r="AJ275" s="1316" t="s">
        <v>68</v>
      </c>
      <c r="AK275" s="1325">
        <f>Y275+20</f>
        <v>46227</v>
      </c>
      <c r="AL275" s="1325">
        <f>AK275</f>
        <v>46227</v>
      </c>
      <c r="AM275" s="1325">
        <f>AK275+365</f>
        <v>46592</v>
      </c>
      <c r="AN275" s="1316">
        <v>2026</v>
      </c>
      <c r="AO275" s="1334"/>
      <c r="AP275" s="1337" t="s">
        <v>69</v>
      </c>
      <c r="AQ275" s="1296" t="s">
        <v>1400</v>
      </c>
      <c r="AR275" s="1297" t="s">
        <v>1401</v>
      </c>
      <c r="AS275" s="808">
        <v>2026</v>
      </c>
      <c r="AT275" s="808">
        <v>2026</v>
      </c>
      <c r="AU275" s="1298">
        <v>4.9059999999999997</v>
      </c>
      <c r="AV275" s="1299">
        <f>AU275</f>
        <v>4.9059999999999997</v>
      </c>
      <c r="AW275" s="551" t="s">
        <v>63</v>
      </c>
      <c r="AX275" s="491" t="s">
        <v>63</v>
      </c>
      <c r="AY275" s="1300">
        <v>1269.0754099999999</v>
      </c>
      <c r="AZ275" s="1485" t="s">
        <v>1368</v>
      </c>
      <c r="BA275" s="1481">
        <v>320</v>
      </c>
      <c r="BB275" s="524"/>
      <c r="BC275" s="524"/>
      <c r="BD275" s="524"/>
      <c r="BE275" s="524"/>
      <c r="BF275" s="524"/>
      <c r="BG275" s="524"/>
      <c r="BH275" s="525"/>
      <c r="BI275" s="525"/>
      <c r="BJ275" s="525"/>
      <c r="BK275" s="525"/>
      <c r="BL275" s="525"/>
      <c r="BM275" s="525"/>
      <c r="BN275" s="525"/>
      <c r="BO275" s="525"/>
      <c r="BP275" s="525"/>
      <c r="BQ275" s="525"/>
      <c r="BR275" s="525"/>
      <c r="BS275" s="525"/>
      <c r="BT275" s="525"/>
      <c r="BU275" s="525"/>
      <c r="BV275" s="525"/>
      <c r="BW275" s="525"/>
      <c r="BX275" s="525"/>
      <c r="BY275" s="525"/>
      <c r="BZ275" s="525"/>
      <c r="CA275" s="525"/>
      <c r="CB275" s="525"/>
      <c r="CC275" s="525"/>
      <c r="CD275" s="525"/>
      <c r="CE275" s="525"/>
      <c r="CF275" s="525"/>
      <c r="CG275" s="525"/>
      <c r="CH275" s="525"/>
      <c r="CI275" s="525"/>
      <c r="CJ275" s="525"/>
      <c r="CK275" s="525"/>
      <c r="CL275" s="525"/>
      <c r="CM275" s="525"/>
      <c r="CN275" s="525"/>
      <c r="CO275" s="525"/>
      <c r="CP275" s="525"/>
      <c r="CQ275" s="525"/>
      <c r="CR275" s="525"/>
      <c r="CS275" s="525"/>
      <c r="CT275" s="525"/>
      <c r="CU275" s="525"/>
      <c r="CV275" s="525"/>
      <c r="CW275" s="525"/>
      <c r="CX275" s="525"/>
      <c r="CY275" s="525"/>
      <c r="CZ275" s="525"/>
      <c r="DA275" s="525"/>
      <c r="DB275" s="525"/>
      <c r="DC275" s="525"/>
      <c r="DD275" s="525"/>
      <c r="DE275" s="525"/>
      <c r="DF275" s="525"/>
      <c r="DG275" s="525"/>
      <c r="DH275" s="525"/>
      <c r="DI275" s="525"/>
      <c r="DJ275" s="525"/>
      <c r="DK275" s="525"/>
      <c r="DL275" s="525"/>
      <c r="DM275" s="525"/>
      <c r="DN275" s="525"/>
      <c r="DO275" s="525"/>
      <c r="DP275" s="525"/>
      <c r="DQ275" s="525"/>
      <c r="DR275" s="525"/>
      <c r="DS275" s="525"/>
      <c r="DT275" s="525"/>
      <c r="DU275" s="525"/>
      <c r="DV275" s="525"/>
      <c r="DW275" s="525"/>
      <c r="DX275" s="525"/>
      <c r="DY275" s="525"/>
      <c r="DZ275" s="525"/>
      <c r="EA275" s="525"/>
      <c r="EB275" s="525"/>
      <c r="EC275" s="525"/>
      <c r="ED275" s="525"/>
      <c r="EE275" s="525"/>
      <c r="EF275" s="525"/>
      <c r="EG275" s="525"/>
      <c r="EH275" s="525"/>
      <c r="EI275" s="525"/>
      <c r="EJ275" s="525"/>
      <c r="EK275" s="525"/>
      <c r="EL275" s="525"/>
      <c r="EM275" s="525"/>
      <c r="EN275" s="525"/>
      <c r="EO275" s="525"/>
      <c r="EP275" s="525"/>
      <c r="EQ275" s="525"/>
      <c r="ER275" s="525"/>
      <c r="ES275" s="525"/>
      <c r="ET275" s="525"/>
      <c r="EU275" s="525"/>
      <c r="EV275" s="525"/>
      <c r="EW275" s="525"/>
      <c r="EX275" s="525"/>
      <c r="EY275" s="525"/>
      <c r="EZ275" s="525"/>
      <c r="FA275" s="525"/>
      <c r="FB275" s="525"/>
      <c r="FC275" s="525"/>
      <c r="FD275" s="525"/>
      <c r="FE275" s="525"/>
      <c r="FF275" s="525"/>
      <c r="FG275" s="525"/>
      <c r="FH275" s="525"/>
      <c r="FI275" s="525"/>
      <c r="FJ275" s="525"/>
      <c r="FK275" s="525"/>
      <c r="FL275" s="525"/>
      <c r="FM275" s="525"/>
      <c r="FN275" s="525"/>
      <c r="FO275" s="525"/>
      <c r="FP275" s="525"/>
      <c r="FQ275" s="525"/>
      <c r="FR275" s="525"/>
      <c r="FS275" s="525"/>
      <c r="FT275" s="525"/>
      <c r="FU275" s="525"/>
      <c r="FV275" s="525"/>
      <c r="FW275" s="525"/>
      <c r="FX275" s="525"/>
      <c r="FY275" s="525"/>
      <c r="FZ275" s="525"/>
      <c r="GA275" s="525"/>
      <c r="GB275" s="525"/>
      <c r="GC275" s="525"/>
      <c r="GD275" s="525"/>
      <c r="GE275" s="525"/>
      <c r="GF275" s="525"/>
      <c r="GG275" s="525"/>
      <c r="GH275" s="525"/>
      <c r="GI275" s="525"/>
      <c r="GJ275" s="525"/>
      <c r="GK275" s="525"/>
      <c r="GL275" s="525"/>
      <c r="GM275" s="525"/>
    </row>
    <row r="276" spans="1:195" s="527" customFormat="1" ht="31.5" x14ac:dyDescent="0.25">
      <c r="A276" s="1320"/>
      <c r="B276" s="1317"/>
      <c r="C276" s="1317"/>
      <c r="D276" s="1317"/>
      <c r="E276" s="1317"/>
      <c r="F276" s="1317"/>
      <c r="G276" s="1317"/>
      <c r="H276" s="1346"/>
      <c r="I276" s="1349"/>
      <c r="J276" s="1317"/>
      <c r="K276" s="1335"/>
      <c r="L276" s="1317"/>
      <c r="M276" s="1338"/>
      <c r="N276" s="1341"/>
      <c r="O276" s="1301">
        <v>736.71825000000001</v>
      </c>
      <c r="P276" s="1294">
        <f t="shared" si="114"/>
        <v>898.79626499999995</v>
      </c>
      <c r="Q276" s="1295">
        <f t="shared" si="115"/>
        <v>898.79626499999995</v>
      </c>
      <c r="R276" s="1344"/>
      <c r="S276" s="1344"/>
      <c r="T276" s="1344"/>
      <c r="U276" s="1317"/>
      <c r="V276" s="1317"/>
      <c r="W276" s="1317"/>
      <c r="X276" s="1326"/>
      <c r="Y276" s="1329"/>
      <c r="Z276" s="1332"/>
      <c r="AA276" s="1332"/>
      <c r="AB276" s="1332"/>
      <c r="AC276" s="1335"/>
      <c r="AD276" s="1317"/>
      <c r="AE276" s="1317"/>
      <c r="AF276" s="1320"/>
      <c r="AG276" s="1317"/>
      <c r="AH276" s="1317"/>
      <c r="AI276" s="1323"/>
      <c r="AJ276" s="1317"/>
      <c r="AK276" s="1326"/>
      <c r="AL276" s="1326"/>
      <c r="AM276" s="1326"/>
      <c r="AN276" s="1317"/>
      <c r="AO276" s="1335"/>
      <c r="AP276" s="1338"/>
      <c r="AQ276" s="1302" t="s">
        <v>1402</v>
      </c>
      <c r="AR276" s="1303" t="s">
        <v>1403</v>
      </c>
      <c r="AS276" s="1171">
        <v>2026</v>
      </c>
      <c r="AT276" s="1171">
        <v>2026</v>
      </c>
      <c r="AU276" s="1171">
        <v>1.96</v>
      </c>
      <c r="AV276" s="1171">
        <v>1.96</v>
      </c>
      <c r="AW276" s="551" t="s">
        <v>63</v>
      </c>
      <c r="AX276" s="491" t="s">
        <v>63</v>
      </c>
      <c r="AY276" s="1304">
        <v>736.71825000000001</v>
      </c>
      <c r="AZ276" s="1485"/>
      <c r="BA276" s="1481"/>
    </row>
    <row r="277" spans="1:195" s="527" customFormat="1" ht="31.5" x14ac:dyDescent="0.25">
      <c r="A277" s="1320"/>
      <c r="B277" s="1317"/>
      <c r="C277" s="1317"/>
      <c r="D277" s="1317"/>
      <c r="E277" s="1317"/>
      <c r="F277" s="1317"/>
      <c r="G277" s="1317"/>
      <c r="H277" s="1346"/>
      <c r="I277" s="1349"/>
      <c r="J277" s="1317"/>
      <c r="K277" s="1335"/>
      <c r="L277" s="1317"/>
      <c r="M277" s="1338"/>
      <c r="N277" s="1341"/>
      <c r="O277" s="1305">
        <v>824.14972</v>
      </c>
      <c r="P277" s="1294">
        <f t="shared" si="114"/>
        <v>1005.4626584</v>
      </c>
      <c r="Q277" s="1295">
        <f t="shared" si="115"/>
        <v>1005.4626584</v>
      </c>
      <c r="R277" s="751"/>
      <c r="S277" s="751"/>
      <c r="T277" s="751"/>
      <c r="U277" s="1317"/>
      <c r="V277" s="1317"/>
      <c r="W277" s="1317"/>
      <c r="X277" s="1326"/>
      <c r="Y277" s="1329"/>
      <c r="Z277" s="1332"/>
      <c r="AA277" s="1332"/>
      <c r="AB277" s="1332"/>
      <c r="AC277" s="1335"/>
      <c r="AD277" s="1317"/>
      <c r="AE277" s="1317"/>
      <c r="AF277" s="1320"/>
      <c r="AG277" s="1317"/>
      <c r="AH277" s="1317"/>
      <c r="AI277" s="1323"/>
      <c r="AJ277" s="1317"/>
      <c r="AK277" s="1326"/>
      <c r="AL277" s="1326"/>
      <c r="AM277" s="1326"/>
      <c r="AN277" s="1317"/>
      <c r="AO277" s="1335"/>
      <c r="AP277" s="1338"/>
      <c r="AQ277" s="1306" t="s">
        <v>1404</v>
      </c>
      <c r="AR277" s="1307" t="s">
        <v>1405</v>
      </c>
      <c r="AS277" s="557">
        <v>2026</v>
      </c>
      <c r="AT277" s="557">
        <v>2026</v>
      </c>
      <c r="AU277" s="557">
        <v>3.87</v>
      </c>
      <c r="AV277" s="557">
        <v>3.87</v>
      </c>
      <c r="AW277" s="554" t="s">
        <v>63</v>
      </c>
      <c r="AX277" s="810" t="s">
        <v>63</v>
      </c>
      <c r="AY277" s="1304">
        <v>824.14972</v>
      </c>
      <c r="AZ277" s="1485"/>
      <c r="BA277" s="1481"/>
    </row>
    <row r="278" spans="1:195" s="527" customFormat="1" ht="34.5" customHeight="1" x14ac:dyDescent="0.25">
      <c r="A278" s="1321"/>
      <c r="B278" s="1318"/>
      <c r="C278" s="1318"/>
      <c r="D278" s="1318"/>
      <c r="E278" s="1318"/>
      <c r="F278" s="1318"/>
      <c r="G278" s="1318"/>
      <c r="H278" s="1347"/>
      <c r="I278" s="1350"/>
      <c r="J278" s="1318"/>
      <c r="K278" s="1336"/>
      <c r="L278" s="1318"/>
      <c r="M278" s="1339"/>
      <c r="N278" s="1342"/>
      <c r="O278" s="1308">
        <v>12113.339040000001</v>
      </c>
      <c r="P278" s="1309">
        <f t="shared" si="114"/>
        <v>14778.273628800001</v>
      </c>
      <c r="Q278" s="1309">
        <f t="shared" si="115"/>
        <v>14778.273628800001</v>
      </c>
      <c r="R278" s="1310"/>
      <c r="S278" s="1311"/>
      <c r="T278" s="1311"/>
      <c r="U278" s="1318"/>
      <c r="V278" s="1318"/>
      <c r="W278" s="1318"/>
      <c r="X278" s="1327"/>
      <c r="Y278" s="1330"/>
      <c r="Z278" s="1333"/>
      <c r="AA278" s="1333"/>
      <c r="AB278" s="1333"/>
      <c r="AC278" s="1336"/>
      <c r="AD278" s="1318"/>
      <c r="AE278" s="1318"/>
      <c r="AF278" s="1321"/>
      <c r="AG278" s="1318"/>
      <c r="AH278" s="1318"/>
      <c r="AI278" s="1324"/>
      <c r="AJ278" s="1318"/>
      <c r="AK278" s="1327"/>
      <c r="AL278" s="1327"/>
      <c r="AM278" s="1327"/>
      <c r="AN278" s="1318"/>
      <c r="AO278" s="1336"/>
      <c r="AP278" s="1339"/>
      <c r="AQ278" s="545" t="s">
        <v>70</v>
      </c>
      <c r="AR278" s="813" t="s">
        <v>1121</v>
      </c>
      <c r="AS278" s="475">
        <v>2017</v>
      </c>
      <c r="AT278" s="1312">
        <v>2030</v>
      </c>
      <c r="AU278" s="1312">
        <v>1901.0640000000001</v>
      </c>
      <c r="AV278" s="455">
        <v>1119.9639999999999</v>
      </c>
      <c r="AW278" s="476" t="s">
        <v>72</v>
      </c>
      <c r="AX278" s="455" t="s">
        <v>63</v>
      </c>
      <c r="AY278" s="1313">
        <v>12113.339040000001</v>
      </c>
      <c r="AZ278" s="1485"/>
      <c r="BA278" s="1481"/>
      <c r="BB278" s="1165"/>
    </row>
    <row r="279" spans="1:195" s="1054" customFormat="1" ht="75.75" customHeight="1" x14ac:dyDescent="0.25">
      <c r="A279" s="1041" t="s">
        <v>176</v>
      </c>
      <c r="B279" s="573" t="s">
        <v>1411</v>
      </c>
      <c r="C279" s="1042" t="s">
        <v>57</v>
      </c>
      <c r="D279" s="1043" t="s">
        <v>178</v>
      </c>
      <c r="E279" s="1041" t="s">
        <v>179</v>
      </c>
      <c r="F279" s="1044">
        <v>1</v>
      </c>
      <c r="G279" s="1045" t="s">
        <v>1412</v>
      </c>
      <c r="H279" s="585" t="s">
        <v>1239</v>
      </c>
      <c r="I279" s="585" t="s">
        <v>194</v>
      </c>
      <c r="J279" s="585">
        <v>2</v>
      </c>
      <c r="K279" s="585"/>
      <c r="L279" s="573" t="s">
        <v>827</v>
      </c>
      <c r="M279" s="585" t="s">
        <v>1240</v>
      </c>
      <c r="N279" s="573" t="s">
        <v>1241</v>
      </c>
      <c r="O279" s="911">
        <v>491.51799999999997</v>
      </c>
      <c r="P279" s="911">
        <f>O279*1.22</f>
        <v>599.65195999999992</v>
      </c>
      <c r="Q279" s="911">
        <f t="shared" ref="Q279:Q290" si="116">P279</f>
        <v>599.65195999999992</v>
      </c>
      <c r="R279" s="911"/>
      <c r="S279" s="911"/>
      <c r="T279" s="1046"/>
      <c r="U279" s="1047" t="s">
        <v>1272</v>
      </c>
      <c r="V279" s="1042" t="s">
        <v>57</v>
      </c>
      <c r="W279" s="573" t="s">
        <v>66</v>
      </c>
      <c r="X279" s="1048">
        <v>46170</v>
      </c>
      <c r="Y279" s="578">
        <f>X279+45</f>
        <v>46215</v>
      </c>
      <c r="Z279" s="585"/>
      <c r="AA279" s="585"/>
      <c r="AB279" s="585"/>
      <c r="AC279" s="573"/>
      <c r="AD279" s="573" t="str">
        <f>G279</f>
        <v>Оказание услуг по выполнению работ по ремонту двигателя 4НК1</v>
      </c>
      <c r="AE279" s="585"/>
      <c r="AF279" s="585">
        <v>876</v>
      </c>
      <c r="AG279" s="1042" t="s">
        <v>145</v>
      </c>
      <c r="AH279" s="573">
        <v>1</v>
      </c>
      <c r="AI279" s="1049">
        <v>93000000000</v>
      </c>
      <c r="AJ279" s="1041" t="s">
        <v>184</v>
      </c>
      <c r="AK279" s="578">
        <f>Y279+20</f>
        <v>46235</v>
      </c>
      <c r="AL279" s="1050">
        <f t="shared" ref="AL279:AL290" si="117">AK279</f>
        <v>46235</v>
      </c>
      <c r="AM279" s="913">
        <v>46387</v>
      </c>
      <c r="AN279" s="585">
        <v>2026</v>
      </c>
      <c r="AO279" s="585"/>
      <c r="AP279" s="585"/>
      <c r="AQ279" s="585"/>
      <c r="AR279" s="585"/>
      <c r="AS279" s="1044"/>
      <c r="AT279" s="585"/>
      <c r="AU279" s="585" t="s">
        <v>496</v>
      </c>
      <c r="AV279" s="585" t="s">
        <v>496</v>
      </c>
      <c r="AW279" s="1044" t="s">
        <v>827</v>
      </c>
      <c r="AX279" s="585"/>
      <c r="AY279" s="1044"/>
      <c r="AZ279" s="1042" t="s">
        <v>1413</v>
      </c>
      <c r="BA279" s="1052"/>
      <c r="BB279" s="1051"/>
      <c r="BC279" s="1052"/>
      <c r="BD279" s="1052"/>
      <c r="BE279" s="1052"/>
      <c r="BF279" s="1052"/>
      <c r="BG279" s="1052"/>
      <c r="BH279" s="1052"/>
      <c r="BI279" s="1052"/>
      <c r="BJ279" s="1052"/>
      <c r="BK279" s="1052"/>
      <c r="BL279" s="1052"/>
      <c r="BM279" s="1052"/>
      <c r="BN279" s="1052"/>
      <c r="BO279" s="1052"/>
      <c r="BP279" s="1052"/>
      <c r="BQ279" s="1052"/>
      <c r="BR279" s="1053"/>
    </row>
    <row r="280" spans="1:195" s="698" customFormat="1" ht="109.5" customHeight="1" outlineLevel="1" x14ac:dyDescent="0.3">
      <c r="A280" s="585" t="s">
        <v>216</v>
      </c>
      <c r="B280" s="906" t="s">
        <v>1414</v>
      </c>
      <c r="C280" s="907" t="s">
        <v>57</v>
      </c>
      <c r="D280" s="908" t="s">
        <v>178</v>
      </c>
      <c r="E280" s="585" t="s">
        <v>59</v>
      </c>
      <c r="F280" s="909"/>
      <c r="G280" s="907" t="s">
        <v>282</v>
      </c>
      <c r="H280" s="910" t="s">
        <v>283</v>
      </c>
      <c r="I280" s="910" t="s">
        <v>1415</v>
      </c>
      <c r="J280" s="585">
        <v>2</v>
      </c>
      <c r="K280" s="906"/>
      <c r="L280" s="906" t="s">
        <v>827</v>
      </c>
      <c r="M280" s="907"/>
      <c r="N280" s="608" t="s">
        <v>64</v>
      </c>
      <c r="O280" s="911">
        <v>206.923</v>
      </c>
      <c r="P280" s="912">
        <f>O280*1.22</f>
        <v>252.44605999999999</v>
      </c>
      <c r="Q280" s="911">
        <f t="shared" si="116"/>
        <v>252.44605999999999</v>
      </c>
      <c r="R280" s="911"/>
      <c r="S280" s="911"/>
      <c r="T280" s="911"/>
      <c r="U280" s="907" t="s">
        <v>95</v>
      </c>
      <c r="V280" s="907" t="s">
        <v>57</v>
      </c>
      <c r="W280" s="907" t="s">
        <v>66</v>
      </c>
      <c r="X280" s="913">
        <v>46167</v>
      </c>
      <c r="Y280" s="914">
        <f t="shared" ref="Y280:Y287" si="118">X280+30</f>
        <v>46197</v>
      </c>
      <c r="Z280" s="585"/>
      <c r="AA280" s="585"/>
      <c r="AB280" s="585"/>
      <c r="AC280" s="585"/>
      <c r="AD280" s="585" t="str">
        <f>G280</f>
        <v>Поставка металлооснастки ЛЭП</v>
      </c>
      <c r="AE280" s="585"/>
      <c r="AF280" s="907">
        <v>796</v>
      </c>
      <c r="AG280" s="907" t="s">
        <v>1110</v>
      </c>
      <c r="AH280" s="585">
        <v>60</v>
      </c>
      <c r="AI280" s="907">
        <v>93000000000</v>
      </c>
      <c r="AJ280" s="907" t="s">
        <v>184</v>
      </c>
      <c r="AK280" s="914">
        <f t="shared" ref="AK280" si="119">Y280+20</f>
        <v>46217</v>
      </c>
      <c r="AL280" s="913">
        <f t="shared" si="117"/>
        <v>46217</v>
      </c>
      <c r="AM280" s="913">
        <f t="shared" ref="AM280:AM287" si="120">AL280+30</f>
        <v>46247</v>
      </c>
      <c r="AN280" s="906">
        <v>2026</v>
      </c>
      <c r="AO280" s="909"/>
      <c r="AP280" s="585"/>
      <c r="AQ280" s="585"/>
      <c r="AR280" s="915"/>
      <c r="AS280" s="585"/>
      <c r="AT280" s="585"/>
      <c r="AU280" s="916"/>
      <c r="AV280" s="916"/>
      <c r="AW280" s="906"/>
      <c r="AX280" s="694"/>
      <c r="AY280" s="917"/>
      <c r="AZ280" s="906" t="s">
        <v>1413</v>
      </c>
      <c r="BA280" s="696"/>
      <c r="BB280" s="697"/>
    </row>
    <row r="281" spans="1:195" s="698" customFormat="1" ht="45" outlineLevel="1" x14ac:dyDescent="0.3">
      <c r="A281" s="585" t="s">
        <v>216</v>
      </c>
      <c r="B281" s="906" t="s">
        <v>1416</v>
      </c>
      <c r="C281" s="907" t="s">
        <v>57</v>
      </c>
      <c r="D281" s="908" t="s">
        <v>178</v>
      </c>
      <c r="E281" s="585" t="s">
        <v>59</v>
      </c>
      <c r="F281" s="909"/>
      <c r="G281" s="907" t="s">
        <v>1417</v>
      </c>
      <c r="H281" s="910" t="s">
        <v>304</v>
      </c>
      <c r="I281" s="910" t="s">
        <v>1418</v>
      </c>
      <c r="J281" s="585">
        <v>1</v>
      </c>
      <c r="K281" s="906"/>
      <c r="L281" s="906" t="s">
        <v>827</v>
      </c>
      <c r="M281" s="907"/>
      <c r="N281" s="608" t="s">
        <v>64</v>
      </c>
      <c r="O281" s="911">
        <v>1482.7582</v>
      </c>
      <c r="P281" s="912">
        <f>O281*1.22</f>
        <v>1808.9650039999999</v>
      </c>
      <c r="Q281" s="911">
        <f t="shared" si="116"/>
        <v>1808.9650039999999</v>
      </c>
      <c r="R281" s="911"/>
      <c r="S281" s="911"/>
      <c r="T281" s="911"/>
      <c r="U281" s="907" t="s">
        <v>1205</v>
      </c>
      <c r="V281" s="907" t="s">
        <v>65</v>
      </c>
      <c r="W281" s="907" t="s">
        <v>66</v>
      </c>
      <c r="X281" s="913">
        <v>46167</v>
      </c>
      <c r="Y281" s="914">
        <f t="shared" si="118"/>
        <v>46197</v>
      </c>
      <c r="Z281" s="585"/>
      <c r="AA281" s="585"/>
      <c r="AB281" s="585"/>
      <c r="AC281" s="585"/>
      <c r="AD281" s="585" t="str">
        <f t="shared" ref="AD281" si="121">G281</f>
        <v>Поставка опор деревянных непропитанных для ВЛ 0,4-20 кВ</v>
      </c>
      <c r="AE281" s="585"/>
      <c r="AF281" s="907">
        <v>796</v>
      </c>
      <c r="AG281" s="907" t="s">
        <v>1110</v>
      </c>
      <c r="AH281" s="585">
        <v>100</v>
      </c>
      <c r="AI281" s="907">
        <v>93000000000</v>
      </c>
      <c r="AJ281" s="907" t="s">
        <v>184</v>
      </c>
      <c r="AK281" s="914">
        <f t="shared" ref="AK281:AK290" si="122">Y281+20</f>
        <v>46217</v>
      </c>
      <c r="AL281" s="913">
        <f t="shared" si="117"/>
        <v>46217</v>
      </c>
      <c r="AM281" s="913">
        <f t="shared" si="120"/>
        <v>46247</v>
      </c>
      <c r="AN281" s="906">
        <v>2026</v>
      </c>
      <c r="AO281" s="909"/>
      <c r="AP281" s="585"/>
      <c r="AQ281" s="585"/>
      <c r="AR281" s="915"/>
      <c r="AS281" s="585"/>
      <c r="AT281" s="585"/>
      <c r="AU281" s="916"/>
      <c r="AV281" s="916"/>
      <c r="AW281" s="906"/>
      <c r="AX281" s="694"/>
      <c r="AY281" s="917"/>
      <c r="AZ281" s="906" t="s">
        <v>1413</v>
      </c>
      <c r="BA281" s="696"/>
      <c r="BB281" s="697"/>
    </row>
    <row r="282" spans="1:195" s="1558" customFormat="1" ht="45" x14ac:dyDescent="0.3">
      <c r="A282" s="1543" t="s">
        <v>216</v>
      </c>
      <c r="B282" s="1544" t="s">
        <v>1419</v>
      </c>
      <c r="C282" s="1545" t="s">
        <v>57</v>
      </c>
      <c r="D282" s="1546" t="s">
        <v>178</v>
      </c>
      <c r="E282" s="1543" t="s">
        <v>59</v>
      </c>
      <c r="F282" s="1547">
        <v>1</v>
      </c>
      <c r="G282" s="1545" t="s">
        <v>323</v>
      </c>
      <c r="H282" s="1548" t="s">
        <v>109</v>
      </c>
      <c r="I282" s="1548" t="s">
        <v>331</v>
      </c>
      <c r="J282" s="1543">
        <v>2</v>
      </c>
      <c r="K282" s="1544"/>
      <c r="L282" s="1544" t="s">
        <v>827</v>
      </c>
      <c r="M282" s="1545"/>
      <c r="N282" s="1232" t="s">
        <v>64</v>
      </c>
      <c r="O282" s="1549">
        <v>452.83440000000002</v>
      </c>
      <c r="P282" s="1550">
        <f>O282*1.22</f>
        <v>552.45796800000005</v>
      </c>
      <c r="Q282" s="1549">
        <f t="shared" si="116"/>
        <v>552.45796800000005</v>
      </c>
      <c r="R282" s="1549"/>
      <c r="S282" s="1549"/>
      <c r="T282" s="1549"/>
      <c r="U282" s="1545" t="s">
        <v>95</v>
      </c>
      <c r="V282" s="1545" t="s">
        <v>57</v>
      </c>
      <c r="W282" s="1545" t="s">
        <v>66</v>
      </c>
      <c r="X282" s="1551">
        <v>46167</v>
      </c>
      <c r="Y282" s="1552">
        <f t="shared" si="118"/>
        <v>46197</v>
      </c>
      <c r="Z282" s="1543"/>
      <c r="AA282" s="1543"/>
      <c r="AB282" s="1543"/>
      <c r="AC282" s="1543"/>
      <c r="AD282" s="1543" t="str">
        <f>G282</f>
        <v>Поставка сетевого железобетона</v>
      </c>
      <c r="AE282" s="1543"/>
      <c r="AF282" s="1545">
        <v>796</v>
      </c>
      <c r="AG282" s="1545" t="s">
        <v>106</v>
      </c>
      <c r="AH282" s="1543">
        <v>30</v>
      </c>
      <c r="AI282" s="1545">
        <v>93000000000</v>
      </c>
      <c r="AJ282" s="1545" t="s">
        <v>184</v>
      </c>
      <c r="AK282" s="1552">
        <f t="shared" si="122"/>
        <v>46217</v>
      </c>
      <c r="AL282" s="1551">
        <f t="shared" si="117"/>
        <v>46217</v>
      </c>
      <c r="AM282" s="1551">
        <f t="shared" si="120"/>
        <v>46247</v>
      </c>
      <c r="AN282" s="1544">
        <v>2026</v>
      </c>
      <c r="AO282" s="1547"/>
      <c r="AP282" s="1543"/>
      <c r="AQ282" s="1543"/>
      <c r="AR282" s="1553"/>
      <c r="AS282" s="1543"/>
      <c r="AT282" s="1543"/>
      <c r="AU282" s="1554"/>
      <c r="AV282" s="1554"/>
      <c r="AW282" s="1544"/>
      <c r="AX282" s="1555"/>
      <c r="AY282" s="1556"/>
      <c r="AZ282" s="1544" t="s">
        <v>1413</v>
      </c>
      <c r="BA282" s="1248"/>
      <c r="BB282" s="1557"/>
    </row>
    <row r="283" spans="1:195" s="698" customFormat="1" ht="45" outlineLevel="1" x14ac:dyDescent="0.3">
      <c r="A283" s="585" t="s">
        <v>216</v>
      </c>
      <c r="B283" s="906" t="s">
        <v>1420</v>
      </c>
      <c r="C283" s="907" t="s">
        <v>57</v>
      </c>
      <c r="D283" s="908" t="s">
        <v>178</v>
      </c>
      <c r="E283" s="585" t="s">
        <v>59</v>
      </c>
      <c r="F283" s="909"/>
      <c r="G283" s="907" t="s">
        <v>855</v>
      </c>
      <c r="H283" s="910" t="s">
        <v>1421</v>
      </c>
      <c r="I283" s="910" t="s">
        <v>1422</v>
      </c>
      <c r="J283" s="585">
        <v>2</v>
      </c>
      <c r="K283" s="906"/>
      <c r="L283" s="906" t="s">
        <v>827</v>
      </c>
      <c r="M283" s="907"/>
      <c r="N283" s="608" t="s">
        <v>64</v>
      </c>
      <c r="O283" s="911">
        <v>474.50799999999998</v>
      </c>
      <c r="P283" s="912">
        <f t="shared" ref="P283" si="123">O283*1.2</f>
        <v>569.40959999999995</v>
      </c>
      <c r="Q283" s="911">
        <f t="shared" si="116"/>
        <v>569.40959999999995</v>
      </c>
      <c r="R283" s="911"/>
      <c r="S283" s="911"/>
      <c r="T283" s="911"/>
      <c r="U283" s="907" t="s">
        <v>95</v>
      </c>
      <c r="V283" s="907" t="s">
        <v>57</v>
      </c>
      <c r="W283" s="907" t="s">
        <v>66</v>
      </c>
      <c r="X283" s="913">
        <v>46167</v>
      </c>
      <c r="Y283" s="914">
        <f t="shared" si="118"/>
        <v>46197</v>
      </c>
      <c r="Z283" s="585"/>
      <c r="AA283" s="585"/>
      <c r="AB283" s="585"/>
      <c r="AC283" s="585"/>
      <c r="AD283" s="585" t="str">
        <f t="shared" ref="AD283:AD284" si="124">G283</f>
        <v>Поставка предохранителей</v>
      </c>
      <c r="AE283" s="585"/>
      <c r="AF283" s="907" t="s">
        <v>1115</v>
      </c>
      <c r="AG283" s="907" t="s">
        <v>1219</v>
      </c>
      <c r="AH283" s="585" t="s">
        <v>1423</v>
      </c>
      <c r="AI283" s="907" t="s">
        <v>1118</v>
      </c>
      <c r="AJ283" s="907" t="s">
        <v>1157</v>
      </c>
      <c r="AK283" s="914">
        <f t="shared" si="122"/>
        <v>46217</v>
      </c>
      <c r="AL283" s="913">
        <f t="shared" si="117"/>
        <v>46217</v>
      </c>
      <c r="AM283" s="913">
        <f t="shared" si="120"/>
        <v>46247</v>
      </c>
      <c r="AN283" s="906">
        <v>2026</v>
      </c>
      <c r="AO283" s="909"/>
      <c r="AP283" s="585"/>
      <c r="AQ283" s="585"/>
      <c r="AR283" s="915"/>
      <c r="AS283" s="585"/>
      <c r="AT283" s="585"/>
      <c r="AU283" s="916"/>
      <c r="AV283" s="916"/>
      <c r="AW283" s="906"/>
      <c r="AX283" s="694"/>
      <c r="AY283" s="917"/>
      <c r="AZ283" s="906" t="s">
        <v>1413</v>
      </c>
      <c r="BA283" s="696"/>
      <c r="BB283" s="697"/>
    </row>
    <row r="284" spans="1:195" s="698" customFormat="1" ht="45" outlineLevel="1" x14ac:dyDescent="0.3">
      <c r="A284" s="585" t="s">
        <v>216</v>
      </c>
      <c r="B284" s="906" t="s">
        <v>1424</v>
      </c>
      <c r="C284" s="907" t="s">
        <v>57</v>
      </c>
      <c r="D284" s="908" t="s">
        <v>178</v>
      </c>
      <c r="E284" s="585" t="s">
        <v>59</v>
      </c>
      <c r="F284" s="909"/>
      <c r="G284" s="907" t="s">
        <v>231</v>
      </c>
      <c r="H284" s="910" t="s">
        <v>232</v>
      </c>
      <c r="I284" s="910" t="s">
        <v>233</v>
      </c>
      <c r="J284" s="585">
        <v>2</v>
      </c>
      <c r="K284" s="906"/>
      <c r="L284" s="906" t="s">
        <v>827</v>
      </c>
      <c r="M284" s="907"/>
      <c r="N284" s="608" t="s">
        <v>64</v>
      </c>
      <c r="O284" s="911">
        <v>1083.14786</v>
      </c>
      <c r="P284" s="912">
        <f>O284*1.22</f>
        <v>1321.4403892</v>
      </c>
      <c r="Q284" s="911">
        <f t="shared" si="116"/>
        <v>1321.4403892</v>
      </c>
      <c r="R284" s="911"/>
      <c r="S284" s="911"/>
      <c r="T284" s="911"/>
      <c r="U284" s="907" t="s">
        <v>95</v>
      </c>
      <c r="V284" s="907" t="s">
        <v>57</v>
      </c>
      <c r="W284" s="907" t="s">
        <v>66</v>
      </c>
      <c r="X284" s="913">
        <v>46167</v>
      </c>
      <c r="Y284" s="914">
        <f t="shared" si="118"/>
        <v>46197</v>
      </c>
      <c r="Z284" s="585"/>
      <c r="AA284" s="585"/>
      <c r="AB284" s="585"/>
      <c r="AC284" s="585"/>
      <c r="AD284" s="585" t="str">
        <f t="shared" si="124"/>
        <v>Поставка выключателей до 1 кВ</v>
      </c>
      <c r="AE284" s="585"/>
      <c r="AF284" s="907">
        <v>796</v>
      </c>
      <c r="AG284" s="907" t="s">
        <v>106</v>
      </c>
      <c r="AH284" s="585">
        <v>63</v>
      </c>
      <c r="AI284" s="907">
        <v>93000000000</v>
      </c>
      <c r="AJ284" s="907" t="s">
        <v>184</v>
      </c>
      <c r="AK284" s="914">
        <f t="shared" si="122"/>
        <v>46217</v>
      </c>
      <c r="AL284" s="913">
        <f t="shared" si="117"/>
        <v>46217</v>
      </c>
      <c r="AM284" s="913">
        <f t="shared" si="120"/>
        <v>46247</v>
      </c>
      <c r="AN284" s="906">
        <v>2026</v>
      </c>
      <c r="AO284" s="909"/>
      <c r="AP284" s="585"/>
      <c r="AQ284" s="585"/>
      <c r="AR284" s="915"/>
      <c r="AS284" s="585"/>
      <c r="AT284" s="585"/>
      <c r="AU284" s="916"/>
      <c r="AV284" s="916"/>
      <c r="AW284" s="906"/>
      <c r="AX284" s="694"/>
      <c r="AY284" s="917"/>
      <c r="AZ284" s="906" t="s">
        <v>1413</v>
      </c>
      <c r="BA284" s="696"/>
      <c r="BB284" s="697"/>
    </row>
    <row r="285" spans="1:195" s="1558" customFormat="1" ht="45" x14ac:dyDescent="0.3">
      <c r="A285" s="1543" t="s">
        <v>216</v>
      </c>
      <c r="B285" s="1544" t="s">
        <v>1425</v>
      </c>
      <c r="C285" s="1545" t="s">
        <v>57</v>
      </c>
      <c r="D285" s="1546" t="s">
        <v>178</v>
      </c>
      <c r="E285" s="1543" t="s">
        <v>59</v>
      </c>
      <c r="F285" s="1547">
        <v>1</v>
      </c>
      <c r="G285" s="1545" t="s">
        <v>1426</v>
      </c>
      <c r="H285" s="1548" t="s">
        <v>232</v>
      </c>
      <c r="I285" s="1548" t="s">
        <v>1427</v>
      </c>
      <c r="J285" s="1543">
        <v>2</v>
      </c>
      <c r="K285" s="1544"/>
      <c r="L285" s="1544" t="s">
        <v>827</v>
      </c>
      <c r="M285" s="1545"/>
      <c r="N285" s="1232" t="s">
        <v>64</v>
      </c>
      <c r="O285" s="1549">
        <v>351.1764</v>
      </c>
      <c r="P285" s="1550">
        <f>O285*1.22</f>
        <v>428.43520799999999</v>
      </c>
      <c r="Q285" s="1549">
        <f t="shared" si="116"/>
        <v>428.43520799999999</v>
      </c>
      <c r="R285" s="1549"/>
      <c r="S285" s="1549"/>
      <c r="T285" s="1549"/>
      <c r="U285" s="1545" t="s">
        <v>95</v>
      </c>
      <c r="V285" s="1545" t="s">
        <v>57</v>
      </c>
      <c r="W285" s="1545" t="s">
        <v>66</v>
      </c>
      <c r="X285" s="1551">
        <v>46167</v>
      </c>
      <c r="Y285" s="1552">
        <f t="shared" si="118"/>
        <v>46197</v>
      </c>
      <c r="Z285" s="1543"/>
      <c r="AA285" s="1543"/>
      <c r="AB285" s="1543"/>
      <c r="AC285" s="1543"/>
      <c r="AD285" s="1543" t="str">
        <f>G285</f>
        <v>Поставка ОПН-35 кВ, ОПН-110 кВ, ОПНН-110 кВ</v>
      </c>
      <c r="AE285" s="1543"/>
      <c r="AF285" s="1545">
        <v>796</v>
      </c>
      <c r="AG285" s="1545" t="s">
        <v>1110</v>
      </c>
      <c r="AH285" s="1543">
        <v>12</v>
      </c>
      <c r="AI285" s="1545">
        <v>93000000000</v>
      </c>
      <c r="AJ285" s="1545" t="s">
        <v>184</v>
      </c>
      <c r="AK285" s="1552">
        <f t="shared" si="122"/>
        <v>46217</v>
      </c>
      <c r="AL285" s="1551">
        <f t="shared" si="117"/>
        <v>46217</v>
      </c>
      <c r="AM285" s="1551">
        <f t="shared" si="120"/>
        <v>46247</v>
      </c>
      <c r="AN285" s="1544">
        <v>2026</v>
      </c>
      <c r="AO285" s="1547"/>
      <c r="AP285" s="1543"/>
      <c r="AQ285" s="1543"/>
      <c r="AR285" s="1553"/>
      <c r="AS285" s="1543"/>
      <c r="AT285" s="1543"/>
      <c r="AU285" s="1554"/>
      <c r="AV285" s="1554"/>
      <c r="AW285" s="1544"/>
      <c r="AX285" s="1555"/>
      <c r="AY285" s="1556"/>
      <c r="AZ285" s="1544" t="s">
        <v>1413</v>
      </c>
      <c r="BA285" s="1248"/>
      <c r="BB285" s="1557"/>
    </row>
    <row r="286" spans="1:195" s="527" customFormat="1" ht="47.25" x14ac:dyDescent="0.25">
      <c r="A286" s="528" t="s">
        <v>629</v>
      </c>
      <c r="B286" s="529" t="s">
        <v>1428</v>
      </c>
      <c r="C286" s="530" t="s">
        <v>57</v>
      </c>
      <c r="D286" s="531" t="s">
        <v>1429</v>
      </c>
      <c r="E286" s="532" t="s">
        <v>59</v>
      </c>
      <c r="F286" s="522">
        <v>1</v>
      </c>
      <c r="G286" s="1559" t="s">
        <v>1430</v>
      </c>
      <c r="H286" s="534" t="s">
        <v>1431</v>
      </c>
      <c r="I286" s="1560" t="s">
        <v>1200</v>
      </c>
      <c r="J286" s="522">
        <v>2</v>
      </c>
      <c r="K286" s="535"/>
      <c r="L286" s="504" t="s">
        <v>63</v>
      </c>
      <c r="M286" s="566"/>
      <c r="N286" s="1561" t="s">
        <v>64</v>
      </c>
      <c r="O286" s="1562">
        <v>1142.76</v>
      </c>
      <c r="P286" s="1563">
        <f>O286*1.22</f>
        <v>1394.1671999999999</v>
      </c>
      <c r="Q286" s="1564">
        <f t="shared" si="116"/>
        <v>1394.1671999999999</v>
      </c>
      <c r="R286" s="505"/>
      <c r="S286" s="506"/>
      <c r="T286" s="506"/>
      <c r="U286" s="536" t="s">
        <v>1432</v>
      </c>
      <c r="V286" s="537" t="s">
        <v>65</v>
      </c>
      <c r="W286" s="498" t="s">
        <v>66</v>
      </c>
      <c r="X286" s="507">
        <v>46167</v>
      </c>
      <c r="Y286" s="508">
        <f t="shared" si="118"/>
        <v>46197</v>
      </c>
      <c r="Z286" s="497"/>
      <c r="AA286" s="497"/>
      <c r="AB286" s="538"/>
      <c r="AC286" s="539"/>
      <c r="AD286" s="509" t="str">
        <f>G286</f>
        <v>Поставка самонесущего изолированного провода (СИП) на напряжение до 35кВ</v>
      </c>
      <c r="AE286" s="497"/>
      <c r="AF286" s="1565" t="s">
        <v>96</v>
      </c>
      <c r="AG286" s="511" t="s">
        <v>97</v>
      </c>
      <c r="AH286" s="504">
        <v>12000</v>
      </c>
      <c r="AI286" s="512">
        <v>93000000000</v>
      </c>
      <c r="AJ286" s="540" t="s">
        <v>68</v>
      </c>
      <c r="AK286" s="541">
        <f t="shared" si="122"/>
        <v>46217</v>
      </c>
      <c r="AL286" s="542">
        <f t="shared" si="117"/>
        <v>46217</v>
      </c>
      <c r="AM286" s="1566">
        <f t="shared" si="120"/>
        <v>46247</v>
      </c>
      <c r="AN286" s="544">
        <v>2026</v>
      </c>
      <c r="AO286" s="501"/>
      <c r="AP286" s="1567"/>
      <c r="AQ286" s="1568"/>
      <c r="AR286" s="614"/>
      <c r="AS286" s="614"/>
      <c r="AT286" s="1569"/>
      <c r="AU286" s="567"/>
      <c r="AV286" s="1079"/>
      <c r="AW286" s="567"/>
      <c r="AX286" s="1570"/>
      <c r="AY286" s="493"/>
      <c r="AZ286" s="523" t="s">
        <v>1413</v>
      </c>
      <c r="BA286" s="523"/>
      <c r="BB286" s="523"/>
      <c r="BC286" s="523"/>
      <c r="BD286" s="523"/>
      <c r="BE286" s="523"/>
      <c r="BF286" s="523"/>
      <c r="BG286" s="523"/>
      <c r="BH286" s="523"/>
      <c r="BI286" s="524"/>
      <c r="BJ286" s="524"/>
      <c r="BK286" s="524"/>
      <c r="BL286" s="524"/>
      <c r="BM286" s="524"/>
      <c r="BN286" s="524"/>
      <c r="BO286" s="524"/>
      <c r="BP286" s="524"/>
      <c r="BQ286" s="524"/>
      <c r="BR286" s="524"/>
      <c r="BS286" s="524"/>
      <c r="BT286" s="524"/>
      <c r="BU286" s="524"/>
      <c r="BV286" s="524"/>
      <c r="BW286" s="524"/>
      <c r="BX286" s="524"/>
      <c r="BY286" s="524"/>
      <c r="BZ286" s="524"/>
      <c r="CA286" s="524"/>
      <c r="CB286" s="524"/>
      <c r="CC286" s="524"/>
      <c r="CD286" s="524"/>
      <c r="CE286" s="524"/>
      <c r="CF286" s="524"/>
      <c r="CG286" s="524"/>
      <c r="CH286" s="524"/>
      <c r="CI286" s="524"/>
      <c r="CJ286" s="524"/>
      <c r="CK286" s="524"/>
      <c r="CL286" s="524"/>
      <c r="CM286" s="524"/>
      <c r="CN286" s="524"/>
      <c r="CO286" s="524"/>
      <c r="CP286" s="524"/>
      <c r="CQ286" s="524"/>
      <c r="CR286" s="524"/>
      <c r="CS286" s="524"/>
      <c r="CT286" s="524"/>
      <c r="CU286" s="524"/>
      <c r="CV286" s="524"/>
      <c r="CW286" s="524"/>
      <c r="CX286" s="524"/>
      <c r="CY286" s="524"/>
      <c r="CZ286" s="524"/>
      <c r="DA286" s="524"/>
      <c r="DB286" s="524"/>
      <c r="DC286" s="524"/>
      <c r="DD286" s="524"/>
      <c r="DE286" s="524"/>
      <c r="DF286" s="524"/>
      <c r="DG286" s="524"/>
      <c r="DH286" s="524"/>
      <c r="DI286" s="524"/>
      <c r="DJ286" s="524"/>
      <c r="DK286" s="524"/>
      <c r="DL286" s="524"/>
      <c r="DM286" s="524"/>
      <c r="DN286" s="524"/>
      <c r="DO286" s="524"/>
      <c r="DP286" s="524"/>
      <c r="DQ286" s="525"/>
      <c r="DR286" s="525"/>
      <c r="DS286" s="525"/>
      <c r="DT286" s="525"/>
      <c r="DU286" s="525"/>
      <c r="DV286" s="525"/>
      <c r="DW286" s="525"/>
      <c r="DX286" s="525"/>
      <c r="DY286" s="525"/>
      <c r="DZ286" s="525"/>
      <c r="EA286" s="525"/>
      <c r="EB286" s="525"/>
      <c r="EC286" s="525"/>
      <c r="ED286" s="525"/>
      <c r="EE286" s="525"/>
      <c r="EF286" s="525"/>
      <c r="EG286" s="525"/>
      <c r="EH286" s="525"/>
      <c r="EI286" s="525"/>
      <c r="EJ286" s="525"/>
      <c r="EK286" s="525"/>
      <c r="EL286" s="525"/>
      <c r="EM286" s="525"/>
      <c r="EN286" s="525"/>
      <c r="EO286" s="525"/>
      <c r="EP286" s="525"/>
      <c r="EQ286" s="525"/>
      <c r="ER286" s="525"/>
      <c r="ES286" s="525"/>
      <c r="ET286" s="525"/>
      <c r="EU286" s="525"/>
      <c r="EV286" s="525"/>
      <c r="EW286" s="525"/>
      <c r="EX286" s="525"/>
      <c r="EY286" s="525"/>
      <c r="EZ286" s="525"/>
      <c r="FA286" s="525"/>
      <c r="FB286" s="525"/>
      <c r="FC286" s="525"/>
      <c r="FD286" s="525"/>
      <c r="FE286" s="525"/>
      <c r="FF286" s="525"/>
      <c r="FG286" s="525"/>
      <c r="FH286" s="525"/>
      <c r="FI286" s="525"/>
      <c r="FJ286" s="525"/>
      <c r="FK286" s="525"/>
      <c r="FL286" s="525"/>
      <c r="FM286" s="525"/>
      <c r="FN286" s="525"/>
      <c r="FO286" s="525"/>
      <c r="FP286" s="525"/>
      <c r="FQ286" s="525"/>
      <c r="FR286" s="525"/>
      <c r="FS286" s="525"/>
      <c r="FT286" s="525"/>
      <c r="FU286" s="525"/>
      <c r="FV286" s="525"/>
      <c r="FW286" s="525"/>
      <c r="FX286" s="525"/>
      <c r="FY286" s="525"/>
      <c r="FZ286" s="525"/>
      <c r="GA286" s="525"/>
      <c r="GB286" s="525"/>
      <c r="GC286" s="525"/>
      <c r="GD286" s="525"/>
      <c r="GE286" s="525"/>
      <c r="GF286" s="525"/>
      <c r="GG286" s="525"/>
      <c r="GH286" s="525"/>
      <c r="GI286" s="525"/>
      <c r="GJ286" s="525"/>
      <c r="GK286" s="525"/>
      <c r="GL286" s="526"/>
    </row>
    <row r="287" spans="1:195" s="527" customFormat="1" ht="47.25" x14ac:dyDescent="0.25">
      <c r="A287" s="1571" t="s">
        <v>629</v>
      </c>
      <c r="B287" s="1572" t="s">
        <v>1433</v>
      </c>
      <c r="C287" s="1573" t="s">
        <v>57</v>
      </c>
      <c r="D287" s="1574" t="s">
        <v>1434</v>
      </c>
      <c r="E287" s="1575" t="s">
        <v>59</v>
      </c>
      <c r="F287" s="1576">
        <v>1</v>
      </c>
      <c r="G287" s="1577" t="s">
        <v>108</v>
      </c>
      <c r="H287" s="1578" t="s">
        <v>109</v>
      </c>
      <c r="I287" s="1579" t="s">
        <v>331</v>
      </c>
      <c r="J287" s="1576">
        <v>2</v>
      </c>
      <c r="K287" s="1580"/>
      <c r="L287" s="1581" t="s">
        <v>63</v>
      </c>
      <c r="N287" s="1582" t="s">
        <v>64</v>
      </c>
      <c r="O287" s="1583">
        <v>353.75932</v>
      </c>
      <c r="P287" s="1584">
        <f>O287*1.22</f>
        <v>431.58637040000002</v>
      </c>
      <c r="Q287" s="1585">
        <f t="shared" si="116"/>
        <v>431.58637040000002</v>
      </c>
      <c r="R287" s="1586"/>
      <c r="S287" s="1587"/>
      <c r="T287" s="1587"/>
      <c r="U287" s="1588" t="s">
        <v>1330</v>
      </c>
      <c r="V287" s="1589" t="s">
        <v>57</v>
      </c>
      <c r="W287" s="1590" t="s">
        <v>66</v>
      </c>
      <c r="X287" s="1591">
        <v>46167</v>
      </c>
      <c r="Y287" s="1592">
        <f t="shared" si="118"/>
        <v>46197</v>
      </c>
      <c r="Z287" s="1593"/>
      <c r="AA287" s="1593"/>
      <c r="AB287" s="1594"/>
      <c r="AC287" s="1595"/>
      <c r="AD287" s="1596" t="str">
        <f>G287</f>
        <v>Поставка стоек СВ</v>
      </c>
      <c r="AE287" s="1593"/>
      <c r="AF287" s="1597">
        <v>796</v>
      </c>
      <c r="AG287" s="1598" t="s">
        <v>106</v>
      </c>
      <c r="AH287" s="1581">
        <v>23</v>
      </c>
      <c r="AI287" s="1599">
        <v>93000000000</v>
      </c>
      <c r="AJ287" s="1600" t="s">
        <v>68</v>
      </c>
      <c r="AK287" s="1601">
        <f t="shared" si="122"/>
        <v>46217</v>
      </c>
      <c r="AL287" s="1602">
        <f t="shared" si="117"/>
        <v>46217</v>
      </c>
      <c r="AM287" s="1603">
        <f t="shared" si="120"/>
        <v>46247</v>
      </c>
      <c r="AN287" s="1604">
        <v>2026</v>
      </c>
      <c r="AO287" s="1605"/>
      <c r="AP287" s="1606"/>
      <c r="AQ287" s="1607"/>
      <c r="AR287" s="454"/>
      <c r="AS287" s="454"/>
      <c r="AT287" s="1608"/>
      <c r="AU287" s="1314"/>
      <c r="AV287" s="1315"/>
      <c r="AW287" s="1314"/>
      <c r="AX287" s="1609"/>
      <c r="AY287" s="1610"/>
      <c r="AZ287" s="523" t="s">
        <v>1413</v>
      </c>
      <c r="BA287" s="523"/>
      <c r="BB287" s="523"/>
      <c r="BC287" s="523"/>
      <c r="BD287" s="523"/>
      <c r="BE287" s="523"/>
      <c r="BF287" s="523"/>
      <c r="BG287" s="523"/>
      <c r="BH287" s="523"/>
      <c r="BI287" s="524"/>
      <c r="BJ287" s="524"/>
      <c r="BK287" s="524"/>
      <c r="BL287" s="524"/>
      <c r="BM287" s="524"/>
      <c r="BN287" s="524"/>
      <c r="BO287" s="524"/>
      <c r="BP287" s="524"/>
      <c r="BQ287" s="524"/>
      <c r="BR287" s="524"/>
      <c r="BS287" s="524"/>
      <c r="BT287" s="524"/>
      <c r="BU287" s="524"/>
      <c r="BV287" s="524"/>
      <c r="BW287" s="524"/>
      <c r="BX287" s="524"/>
      <c r="BY287" s="524"/>
      <c r="BZ287" s="524"/>
      <c r="CA287" s="524"/>
      <c r="CB287" s="524"/>
      <c r="CC287" s="524"/>
      <c r="CD287" s="524"/>
      <c r="CE287" s="524"/>
      <c r="CF287" s="524"/>
      <c r="CG287" s="524"/>
      <c r="CH287" s="524"/>
      <c r="CI287" s="524"/>
      <c r="CJ287" s="524"/>
      <c r="CK287" s="524"/>
      <c r="CL287" s="524"/>
      <c r="CM287" s="524"/>
      <c r="CN287" s="524"/>
      <c r="CO287" s="524"/>
      <c r="CP287" s="524"/>
      <c r="CQ287" s="524"/>
      <c r="CR287" s="524"/>
      <c r="CS287" s="524"/>
      <c r="CT287" s="524"/>
      <c r="CU287" s="524"/>
      <c r="CV287" s="524"/>
      <c r="CW287" s="524"/>
      <c r="CX287" s="524"/>
      <c r="CY287" s="524"/>
      <c r="CZ287" s="524"/>
      <c r="DA287" s="524"/>
      <c r="DB287" s="524"/>
      <c r="DC287" s="524"/>
      <c r="DD287" s="524"/>
      <c r="DE287" s="524"/>
      <c r="DF287" s="524"/>
      <c r="DG287" s="524"/>
      <c r="DH287" s="524"/>
      <c r="DI287" s="524"/>
      <c r="DJ287" s="524"/>
      <c r="DK287" s="524"/>
      <c r="DL287" s="524"/>
      <c r="DM287" s="524"/>
      <c r="DN287" s="524"/>
      <c r="DO287" s="524"/>
      <c r="DP287" s="524"/>
      <c r="DQ287" s="525"/>
      <c r="DR287" s="525"/>
      <c r="DS287" s="525"/>
      <c r="DT287" s="525"/>
      <c r="DU287" s="525"/>
      <c r="DV287" s="525"/>
      <c r="DW287" s="525"/>
      <c r="DX287" s="525"/>
      <c r="DY287" s="525"/>
      <c r="DZ287" s="525"/>
      <c r="EA287" s="525"/>
      <c r="EB287" s="525"/>
      <c r="EC287" s="525"/>
      <c r="ED287" s="525"/>
      <c r="EE287" s="525"/>
      <c r="EF287" s="525"/>
      <c r="EG287" s="525"/>
      <c r="EH287" s="525"/>
      <c r="EI287" s="525"/>
      <c r="EJ287" s="525"/>
      <c r="EK287" s="525"/>
      <c r="EL287" s="525"/>
      <c r="EM287" s="525"/>
      <c r="EN287" s="525"/>
      <c r="EO287" s="525"/>
      <c r="EP287" s="525"/>
      <c r="EQ287" s="525"/>
      <c r="ER287" s="525"/>
      <c r="ES287" s="525"/>
      <c r="ET287" s="525"/>
      <c r="EU287" s="525"/>
      <c r="EV287" s="525"/>
      <c r="EW287" s="525"/>
      <c r="EX287" s="525"/>
      <c r="EY287" s="525"/>
      <c r="EZ287" s="525"/>
      <c r="FA287" s="525"/>
      <c r="FB287" s="525"/>
      <c r="FC287" s="525"/>
      <c r="FD287" s="525"/>
      <c r="FE287" s="525"/>
      <c r="FF287" s="525"/>
      <c r="FG287" s="525"/>
      <c r="FH287" s="525"/>
      <c r="FI287" s="525"/>
      <c r="FJ287" s="525"/>
      <c r="FK287" s="525"/>
      <c r="FL287" s="525"/>
      <c r="FM287" s="525"/>
      <c r="FN287" s="525"/>
      <c r="FO287" s="525"/>
      <c r="FP287" s="525"/>
      <c r="FQ287" s="525"/>
      <c r="FR287" s="525"/>
      <c r="FS287" s="525"/>
      <c r="FT287" s="525"/>
      <c r="FU287" s="525"/>
      <c r="FV287" s="525"/>
      <c r="FW287" s="525"/>
      <c r="FX287" s="525"/>
      <c r="FY287" s="525"/>
      <c r="FZ287" s="525"/>
      <c r="GA287" s="525"/>
      <c r="GB287" s="525"/>
      <c r="GC287" s="525"/>
      <c r="GD287" s="525"/>
      <c r="GE287" s="525"/>
      <c r="GF287" s="525"/>
      <c r="GG287" s="525"/>
      <c r="GH287" s="525"/>
      <c r="GI287" s="525"/>
      <c r="GJ287" s="525"/>
      <c r="GK287" s="525"/>
      <c r="GL287" s="526"/>
    </row>
    <row r="288" spans="1:195" s="1618" customFormat="1" ht="120" customHeight="1" x14ac:dyDescent="0.25">
      <c r="A288" s="1019" t="s">
        <v>905</v>
      </c>
      <c r="B288" s="1611" t="s">
        <v>1441</v>
      </c>
      <c r="C288" s="1019" t="s">
        <v>520</v>
      </c>
      <c r="D288" s="1019" t="s">
        <v>526</v>
      </c>
      <c r="E288" s="1019" t="s">
        <v>527</v>
      </c>
      <c r="F288" s="1019">
        <v>1</v>
      </c>
      <c r="G288" s="1019" t="s">
        <v>528</v>
      </c>
      <c r="H288" s="1019" t="s">
        <v>529</v>
      </c>
      <c r="I288" s="1019" t="s">
        <v>530</v>
      </c>
      <c r="J288" s="1019">
        <v>1</v>
      </c>
      <c r="K288" s="1019" t="s">
        <v>531</v>
      </c>
      <c r="L288" s="1019" t="s">
        <v>63</v>
      </c>
      <c r="M288" s="1611"/>
      <c r="N288" s="1019" t="s">
        <v>118</v>
      </c>
      <c r="O288" s="1021">
        <v>1080.4918</v>
      </c>
      <c r="P288" s="1021">
        <f>O288*1.22</f>
        <v>1318.1999960000001</v>
      </c>
      <c r="Q288" s="1021">
        <f>P288-R288</f>
        <v>1229.259996</v>
      </c>
      <c r="R288" s="1021">
        <v>88.94</v>
      </c>
      <c r="S288" s="1612"/>
      <c r="T288" s="1612"/>
      <c r="U288" s="1019" t="s">
        <v>212</v>
      </c>
      <c r="V288" s="1019" t="s">
        <v>57</v>
      </c>
      <c r="W288" s="1019" t="s">
        <v>183</v>
      </c>
      <c r="X288" s="1022">
        <v>46167</v>
      </c>
      <c r="Y288" s="1022">
        <v>46167</v>
      </c>
      <c r="Z288" s="1019" t="s">
        <v>1442</v>
      </c>
      <c r="AA288" s="1019" t="s">
        <v>1443</v>
      </c>
      <c r="AB288" s="1019">
        <v>7725114488</v>
      </c>
      <c r="AC288" s="1019">
        <v>246643001</v>
      </c>
      <c r="AD288" s="1019" t="s">
        <v>528</v>
      </c>
      <c r="AE288" s="1019"/>
      <c r="AF288" s="1019">
        <v>876</v>
      </c>
      <c r="AG288" s="1019" t="s">
        <v>1444</v>
      </c>
      <c r="AH288" s="1019">
        <v>12</v>
      </c>
      <c r="AI288" s="1613">
        <v>93000000000</v>
      </c>
      <c r="AJ288" s="1019" t="s">
        <v>68</v>
      </c>
      <c r="AK288" s="1022">
        <f>Y288+3</f>
        <v>46170</v>
      </c>
      <c r="AL288" s="1022">
        <f>AK288</f>
        <v>46170</v>
      </c>
      <c r="AM288" s="1022">
        <f>AL288+365</f>
        <v>46535</v>
      </c>
      <c r="AN288" s="1019" t="s">
        <v>420</v>
      </c>
      <c r="AO288" s="1614"/>
      <c r="AP288" s="1611"/>
      <c r="AQ288" s="1611"/>
      <c r="AR288" s="1611"/>
      <c r="AS288" s="1615"/>
      <c r="AT288" s="1616"/>
      <c r="AU288" s="1617"/>
      <c r="AV288" s="1611"/>
      <c r="AW288" s="1611"/>
      <c r="AX288" s="1611"/>
      <c r="AY288" s="1611"/>
      <c r="AZ288" s="1611" t="s">
        <v>1413</v>
      </c>
    </row>
    <row r="289" spans="1:195" s="572" customFormat="1" ht="57" customHeight="1" x14ac:dyDescent="0.25">
      <c r="A289" s="1619" t="s">
        <v>55</v>
      </c>
      <c r="B289" s="572" t="s">
        <v>1437</v>
      </c>
      <c r="C289" s="572" t="s">
        <v>57</v>
      </c>
      <c r="D289" s="572" t="s">
        <v>58</v>
      </c>
      <c r="E289" s="572" t="s">
        <v>59</v>
      </c>
      <c r="F289" s="572">
        <v>1</v>
      </c>
      <c r="G289" s="572" t="s">
        <v>1438</v>
      </c>
      <c r="H289" s="1042" t="s">
        <v>1395</v>
      </c>
      <c r="I289" s="1620" t="s">
        <v>1396</v>
      </c>
      <c r="J289" s="572">
        <v>1</v>
      </c>
      <c r="K289" s="580"/>
      <c r="L289" s="572" t="s">
        <v>63</v>
      </c>
      <c r="M289" s="572" t="s">
        <v>1439</v>
      </c>
      <c r="N289" s="1582" t="s">
        <v>64</v>
      </c>
      <c r="O289" s="1621">
        <v>12694.12932</v>
      </c>
      <c r="P289" s="1621">
        <f>O289*1.2</f>
        <v>15232.955183999999</v>
      </c>
      <c r="Q289" s="1621">
        <f t="shared" si="116"/>
        <v>15232.955183999999</v>
      </c>
      <c r="R289" s="577"/>
      <c r="S289" s="577"/>
      <c r="T289" s="577"/>
      <c r="U289" s="572" t="s">
        <v>1399</v>
      </c>
      <c r="V289" s="572" t="str">
        <f>C289</f>
        <v>АО "Россети Сибирь Тываэнерго"</v>
      </c>
      <c r="W289" s="572" t="s">
        <v>66</v>
      </c>
      <c r="X289" s="582">
        <v>46167</v>
      </c>
      <c r="Y289" s="579">
        <f>X289+45</f>
        <v>46212</v>
      </c>
      <c r="Z289" s="580"/>
      <c r="AA289" s="580"/>
      <c r="AB289" s="580"/>
      <c r="AC289" s="580"/>
      <c r="AD289" s="572" t="str">
        <f>G289</f>
        <v>Поставка КТП столбового, мачтового типа</v>
      </c>
      <c r="AE289" s="572" t="s">
        <v>63</v>
      </c>
      <c r="AF289" s="1619">
        <v>796</v>
      </c>
      <c r="AG289" s="572" t="s">
        <v>1110</v>
      </c>
      <c r="AH289" s="572">
        <v>17</v>
      </c>
      <c r="AI289" s="581">
        <v>93000000000</v>
      </c>
      <c r="AJ289" s="572" t="s">
        <v>68</v>
      </c>
      <c r="AK289" s="582">
        <f t="shared" si="122"/>
        <v>46232</v>
      </c>
      <c r="AL289" s="582">
        <f t="shared" si="117"/>
        <v>46232</v>
      </c>
      <c r="AM289" s="582">
        <f>AL289+365</f>
        <v>46597</v>
      </c>
      <c r="AN289" s="572">
        <v>2026</v>
      </c>
      <c r="AO289" s="580"/>
      <c r="AP289" s="572" t="s">
        <v>69</v>
      </c>
      <c r="AQ289" s="1090" t="s">
        <v>70</v>
      </c>
      <c r="AR289" s="1091" t="s">
        <v>1121</v>
      </c>
      <c r="AS289" s="614">
        <v>2017</v>
      </c>
      <c r="AT289" s="1569">
        <v>2030</v>
      </c>
      <c r="AU289" s="1569">
        <v>1901.0640000000001</v>
      </c>
      <c r="AV289" s="567">
        <v>1119.9639999999999</v>
      </c>
      <c r="AW289" s="1079" t="s">
        <v>72</v>
      </c>
      <c r="AX289" s="567" t="s">
        <v>63</v>
      </c>
      <c r="AY289" s="1622"/>
      <c r="AZ289" s="1019" t="s">
        <v>1413</v>
      </c>
      <c r="BA289" s="524"/>
      <c r="BB289" s="524"/>
      <c r="BC289" s="524"/>
      <c r="BD289" s="524"/>
      <c r="BE289" s="524"/>
      <c r="BF289" s="524"/>
      <c r="BG289" s="524"/>
      <c r="BH289" s="525"/>
      <c r="BI289" s="525"/>
      <c r="BJ289" s="525"/>
      <c r="BK289" s="525"/>
      <c r="BL289" s="525"/>
      <c r="BM289" s="525"/>
      <c r="BN289" s="525"/>
      <c r="BO289" s="525"/>
      <c r="BP289" s="525"/>
      <c r="BQ289" s="525"/>
      <c r="BR289" s="525"/>
      <c r="BS289" s="525"/>
      <c r="BT289" s="525"/>
      <c r="BU289" s="525"/>
      <c r="BV289" s="525"/>
      <c r="BW289" s="525"/>
      <c r="BX289" s="525"/>
      <c r="BY289" s="525"/>
      <c r="BZ289" s="525"/>
      <c r="CA289" s="525"/>
      <c r="CB289" s="525"/>
      <c r="CC289" s="525"/>
      <c r="CD289" s="525"/>
      <c r="CE289" s="525"/>
      <c r="CF289" s="525"/>
      <c r="CG289" s="525"/>
      <c r="CH289" s="525"/>
      <c r="CI289" s="525"/>
      <c r="CJ289" s="525"/>
      <c r="CK289" s="525"/>
      <c r="CL289" s="525"/>
      <c r="CM289" s="525"/>
      <c r="CN289" s="525"/>
      <c r="CO289" s="525"/>
      <c r="CP289" s="525"/>
      <c r="CQ289" s="525"/>
      <c r="CR289" s="525"/>
      <c r="CS289" s="525"/>
      <c r="CT289" s="525"/>
      <c r="CU289" s="525"/>
      <c r="CV289" s="525"/>
      <c r="CW289" s="525"/>
      <c r="CX289" s="525"/>
      <c r="CY289" s="525"/>
      <c r="CZ289" s="525"/>
      <c r="DA289" s="525"/>
      <c r="DB289" s="525"/>
      <c r="DC289" s="525"/>
      <c r="DD289" s="525"/>
      <c r="DE289" s="525"/>
      <c r="DF289" s="525"/>
      <c r="DG289" s="525"/>
      <c r="DH289" s="525"/>
      <c r="DI289" s="525"/>
      <c r="DJ289" s="525"/>
      <c r="DK289" s="525"/>
      <c r="DL289" s="525"/>
      <c r="DM289" s="525"/>
      <c r="DN289" s="525"/>
      <c r="DO289" s="525"/>
      <c r="DP289" s="525"/>
      <c r="DQ289" s="525"/>
      <c r="DR289" s="525"/>
      <c r="DS289" s="525"/>
      <c r="DT289" s="525"/>
      <c r="DU289" s="525"/>
      <c r="DV289" s="525"/>
      <c r="DW289" s="525"/>
      <c r="DX289" s="525"/>
      <c r="DY289" s="525"/>
      <c r="DZ289" s="525"/>
      <c r="EA289" s="525"/>
      <c r="EB289" s="525"/>
      <c r="EC289" s="525"/>
      <c r="ED289" s="525"/>
      <c r="EE289" s="525"/>
      <c r="EF289" s="525"/>
      <c r="EG289" s="525"/>
      <c r="EH289" s="525"/>
      <c r="EI289" s="525"/>
      <c r="EJ289" s="525"/>
      <c r="EK289" s="525"/>
      <c r="EL289" s="525"/>
      <c r="EM289" s="525"/>
      <c r="EN289" s="525"/>
      <c r="EO289" s="525"/>
      <c r="EP289" s="525"/>
      <c r="EQ289" s="525"/>
      <c r="ER289" s="525"/>
      <c r="ES289" s="525"/>
      <c r="ET289" s="525"/>
      <c r="EU289" s="525"/>
      <c r="EV289" s="525"/>
      <c r="EW289" s="525"/>
      <c r="EX289" s="525"/>
      <c r="EY289" s="525"/>
      <c r="EZ289" s="525"/>
      <c r="FA289" s="525"/>
      <c r="FB289" s="525"/>
      <c r="FC289" s="525"/>
      <c r="FD289" s="525"/>
      <c r="FE289" s="525"/>
      <c r="FF289" s="525"/>
      <c r="FG289" s="525"/>
      <c r="FH289" s="525"/>
      <c r="FI289" s="525"/>
      <c r="FJ289" s="525"/>
      <c r="FK289" s="525"/>
      <c r="FL289" s="525"/>
      <c r="FM289" s="525"/>
      <c r="FN289" s="525"/>
      <c r="FO289" s="525"/>
      <c r="FP289" s="525"/>
      <c r="FQ289" s="525"/>
      <c r="FR289" s="525"/>
      <c r="FS289" s="525"/>
      <c r="FT289" s="525"/>
      <c r="FU289" s="525"/>
      <c r="FV289" s="525"/>
      <c r="FW289" s="525"/>
      <c r="FX289" s="525"/>
      <c r="FY289" s="525"/>
      <c r="FZ289" s="525"/>
      <c r="GA289" s="525"/>
      <c r="GB289" s="525"/>
      <c r="GC289" s="525"/>
      <c r="GD289" s="525"/>
      <c r="GE289" s="525"/>
      <c r="GF289" s="525"/>
      <c r="GG289" s="525"/>
      <c r="GH289" s="525"/>
      <c r="GI289" s="525"/>
      <c r="GJ289" s="525"/>
      <c r="GK289" s="525"/>
      <c r="GL289" s="525"/>
      <c r="GM289" s="525"/>
    </row>
    <row r="290" spans="1:195" s="527" customFormat="1" ht="69.75" customHeight="1" x14ac:dyDescent="0.25">
      <c r="A290" s="528" t="s">
        <v>55</v>
      </c>
      <c r="B290" s="529" t="s">
        <v>1440</v>
      </c>
      <c r="C290" s="530" t="s">
        <v>57</v>
      </c>
      <c r="D290" s="531" t="s">
        <v>58</v>
      </c>
      <c r="E290" s="532" t="s">
        <v>59</v>
      </c>
      <c r="F290" s="522">
        <v>1</v>
      </c>
      <c r="G290" s="1559" t="s">
        <v>108</v>
      </c>
      <c r="H290" s="534" t="s">
        <v>109</v>
      </c>
      <c r="I290" s="1560" t="s">
        <v>331</v>
      </c>
      <c r="J290" s="522">
        <v>2</v>
      </c>
      <c r="K290" s="535"/>
      <c r="L290" s="504" t="s">
        <v>63</v>
      </c>
      <c r="M290" s="566"/>
      <c r="N290" s="567" t="s">
        <v>1398</v>
      </c>
      <c r="O290" s="1623">
        <v>21213.67</v>
      </c>
      <c r="P290" s="1563">
        <f>O290*1.22</f>
        <v>25880.677399999997</v>
      </c>
      <c r="Q290" s="1564">
        <f t="shared" si="116"/>
        <v>25880.677399999997</v>
      </c>
      <c r="R290" s="505"/>
      <c r="S290" s="506"/>
      <c r="T290" s="506"/>
      <c r="U290" s="536" t="s">
        <v>95</v>
      </c>
      <c r="V290" s="537" t="s">
        <v>65</v>
      </c>
      <c r="W290" s="498" t="s">
        <v>66</v>
      </c>
      <c r="X290" s="507">
        <v>46167</v>
      </c>
      <c r="Y290" s="508">
        <f>X290+30</f>
        <v>46197</v>
      </c>
      <c r="Z290" s="497"/>
      <c r="AA290" s="497"/>
      <c r="AB290" s="538"/>
      <c r="AC290" s="539"/>
      <c r="AD290" s="509" t="str">
        <f>G290</f>
        <v>Поставка стоек СВ</v>
      </c>
      <c r="AE290" s="497"/>
      <c r="AF290" s="510">
        <v>796</v>
      </c>
      <c r="AG290" s="511" t="s">
        <v>106</v>
      </c>
      <c r="AH290" s="504">
        <v>1500</v>
      </c>
      <c r="AI290" s="512">
        <v>93000000000</v>
      </c>
      <c r="AJ290" s="540" t="s">
        <v>68</v>
      </c>
      <c r="AK290" s="541">
        <f t="shared" si="122"/>
        <v>46217</v>
      </c>
      <c r="AL290" s="542">
        <f t="shared" si="117"/>
        <v>46217</v>
      </c>
      <c r="AM290" s="1566">
        <v>46385</v>
      </c>
      <c r="AN290" s="544">
        <v>2026</v>
      </c>
      <c r="AO290" s="535"/>
      <c r="AP290" s="501" t="s">
        <v>1093</v>
      </c>
      <c r="AQ290" s="1567" t="s">
        <v>70</v>
      </c>
      <c r="AR290" s="1568" t="s">
        <v>1121</v>
      </c>
      <c r="AS290" s="614">
        <v>2017</v>
      </c>
      <c r="AT290" s="614">
        <v>2030</v>
      </c>
      <c r="AU290" s="1569">
        <v>1901.0640000000001</v>
      </c>
      <c r="AV290" s="567">
        <v>1119.9639999999999</v>
      </c>
      <c r="AW290" s="1079" t="s">
        <v>72</v>
      </c>
      <c r="AX290" s="567" t="s">
        <v>63</v>
      </c>
      <c r="AY290" s="493"/>
      <c r="AZ290" s="523" t="s">
        <v>1413</v>
      </c>
      <c r="BA290" s="523"/>
      <c r="BB290" s="523"/>
      <c r="BC290" s="523"/>
      <c r="BD290" s="523"/>
      <c r="BE290" s="523"/>
      <c r="BF290" s="523"/>
      <c r="BG290" s="523"/>
      <c r="BH290" s="523"/>
      <c r="BI290" s="524"/>
      <c r="BJ290" s="524"/>
      <c r="BK290" s="524"/>
      <c r="BL290" s="524"/>
      <c r="BM290" s="524"/>
      <c r="BN290" s="524"/>
      <c r="BO290" s="524"/>
      <c r="BP290" s="524"/>
      <c r="BQ290" s="524"/>
      <c r="BR290" s="524"/>
      <c r="BS290" s="524"/>
      <c r="BT290" s="524"/>
      <c r="BU290" s="524"/>
      <c r="BV290" s="524"/>
      <c r="BW290" s="524"/>
      <c r="BX290" s="524"/>
      <c r="BY290" s="524"/>
      <c r="BZ290" s="524"/>
      <c r="CA290" s="524"/>
      <c r="CB290" s="524"/>
      <c r="CC290" s="524"/>
      <c r="CD290" s="524"/>
      <c r="CE290" s="524"/>
      <c r="CF290" s="524"/>
      <c r="CG290" s="524"/>
      <c r="CH290" s="524"/>
      <c r="CI290" s="524"/>
      <c r="CJ290" s="524"/>
      <c r="CK290" s="524"/>
      <c r="CL290" s="524"/>
      <c r="CM290" s="524"/>
      <c r="CN290" s="524"/>
      <c r="CO290" s="524"/>
      <c r="CP290" s="524"/>
      <c r="CQ290" s="524"/>
      <c r="CR290" s="524"/>
      <c r="CS290" s="524"/>
      <c r="CT290" s="524"/>
      <c r="CU290" s="524"/>
      <c r="CV290" s="524"/>
      <c r="CW290" s="524"/>
      <c r="CX290" s="524"/>
      <c r="CY290" s="524"/>
      <c r="CZ290" s="524"/>
      <c r="DA290" s="524"/>
      <c r="DB290" s="524"/>
      <c r="DC290" s="524"/>
      <c r="DD290" s="524"/>
      <c r="DE290" s="524"/>
      <c r="DF290" s="524"/>
      <c r="DG290" s="524"/>
      <c r="DH290" s="524"/>
      <c r="DI290" s="524"/>
      <c r="DJ290" s="524"/>
      <c r="DK290" s="524"/>
      <c r="DL290" s="524"/>
      <c r="DM290" s="524"/>
      <c r="DN290" s="524"/>
      <c r="DO290" s="524"/>
      <c r="DP290" s="524"/>
      <c r="DQ290" s="525"/>
      <c r="DR290" s="525"/>
      <c r="DS290" s="525"/>
      <c r="DT290" s="525"/>
      <c r="DU290" s="525"/>
      <c r="DV290" s="525"/>
      <c r="DW290" s="525"/>
      <c r="DX290" s="525"/>
      <c r="DY290" s="525"/>
      <c r="DZ290" s="525"/>
      <c r="EA290" s="525"/>
      <c r="EB290" s="525"/>
      <c r="EC290" s="525"/>
      <c r="ED290" s="525"/>
      <c r="EE290" s="525"/>
      <c r="EF290" s="525"/>
      <c r="EG290" s="525"/>
      <c r="EH290" s="525"/>
      <c r="EI290" s="525"/>
      <c r="EJ290" s="525"/>
      <c r="EK290" s="525"/>
      <c r="EL290" s="525"/>
      <c r="EM290" s="525"/>
      <c r="EN290" s="525"/>
      <c r="EO290" s="525"/>
      <c r="EP290" s="525"/>
      <c r="EQ290" s="525"/>
      <c r="ER290" s="525"/>
      <c r="ES290" s="525"/>
      <c r="ET290" s="525"/>
      <c r="EU290" s="525"/>
      <c r="EV290" s="525"/>
      <c r="EW290" s="525"/>
      <c r="EX290" s="525"/>
      <c r="EY290" s="525"/>
      <c r="EZ290" s="525"/>
      <c r="FA290" s="525"/>
      <c r="FB290" s="525"/>
      <c r="FC290" s="525"/>
      <c r="FD290" s="525"/>
      <c r="FE290" s="525"/>
      <c r="FF290" s="525"/>
      <c r="FG290" s="525"/>
      <c r="FH290" s="525"/>
      <c r="FI290" s="525"/>
      <c r="FJ290" s="525"/>
      <c r="FK290" s="525"/>
      <c r="FL290" s="525"/>
      <c r="FM290" s="525"/>
      <c r="FN290" s="525"/>
      <c r="FO290" s="525"/>
      <c r="FP290" s="525"/>
      <c r="FQ290" s="525"/>
      <c r="FR290" s="525"/>
      <c r="FS290" s="525"/>
      <c r="FT290" s="525"/>
      <c r="FU290" s="525"/>
      <c r="FV290" s="525"/>
      <c r="FW290" s="525"/>
      <c r="FX290" s="525"/>
      <c r="FY290" s="525"/>
      <c r="FZ290" s="525"/>
      <c r="GA290" s="525"/>
      <c r="GB290" s="525"/>
      <c r="GC290" s="525"/>
      <c r="GD290" s="525"/>
      <c r="GE290" s="525"/>
      <c r="GF290" s="525"/>
      <c r="GG290" s="525"/>
      <c r="GH290" s="525"/>
      <c r="GI290" s="525"/>
      <c r="GJ290" s="525"/>
      <c r="GK290" s="525"/>
      <c r="GL290" s="526"/>
    </row>
  </sheetData>
  <autoFilter ref="A8:AZ290"/>
  <mergeCells count="256">
    <mergeCell ref="BA275:BA278"/>
    <mergeCell ref="AK256:AK257"/>
    <mergeCell ref="AL256:AL257"/>
    <mergeCell ref="AM256:AM257"/>
    <mergeCell ref="AN256:AN257"/>
    <mergeCell ref="AO256:AO257"/>
    <mergeCell ref="AP256:AP257"/>
    <mergeCell ref="AZ256:AZ257"/>
    <mergeCell ref="BA256:BA257"/>
    <mergeCell ref="AN275:AN278"/>
    <mergeCell ref="AO275:AO278"/>
    <mergeCell ref="AP275:AP278"/>
    <mergeCell ref="AZ275:AZ278"/>
    <mergeCell ref="AB256:AB257"/>
    <mergeCell ref="AC256:AC257"/>
    <mergeCell ref="AD256:AD257"/>
    <mergeCell ref="AE256:AE257"/>
    <mergeCell ref="AF256:AF257"/>
    <mergeCell ref="AG256:AG257"/>
    <mergeCell ref="AH256:AH257"/>
    <mergeCell ref="AI256:AI257"/>
    <mergeCell ref="AJ256:AJ257"/>
    <mergeCell ref="S256:S257"/>
    <mergeCell ref="T256:T257"/>
    <mergeCell ref="U256:U257"/>
    <mergeCell ref="V256:V257"/>
    <mergeCell ref="W256:W257"/>
    <mergeCell ref="X256:X257"/>
    <mergeCell ref="Y256:Y257"/>
    <mergeCell ref="Z256:Z257"/>
    <mergeCell ref="AA256:AA257"/>
    <mergeCell ref="J256:J257"/>
    <mergeCell ref="K256:K257"/>
    <mergeCell ref="L256:L257"/>
    <mergeCell ref="M256:M257"/>
    <mergeCell ref="N256:N257"/>
    <mergeCell ref="O256:O257"/>
    <mergeCell ref="P256:P257"/>
    <mergeCell ref="Q256:Q257"/>
    <mergeCell ref="R256:R257"/>
    <mergeCell ref="A256:A257"/>
    <mergeCell ref="B256:B257"/>
    <mergeCell ref="C256:C257"/>
    <mergeCell ref="D256:D257"/>
    <mergeCell ref="E256:E257"/>
    <mergeCell ref="F256:F257"/>
    <mergeCell ref="G256:G257"/>
    <mergeCell ref="H256:H257"/>
    <mergeCell ref="I256:I257"/>
    <mergeCell ref="AO245:AO246"/>
    <mergeCell ref="AP245:AP246"/>
    <mergeCell ref="AZ245:AZ246"/>
    <mergeCell ref="BA245:BA246"/>
    <mergeCell ref="AJ245:AJ246"/>
    <mergeCell ref="AK245:AK246"/>
    <mergeCell ref="AL245:AL246"/>
    <mergeCell ref="AM245:AM246"/>
    <mergeCell ref="AN245:AN246"/>
    <mergeCell ref="AE245:AE246"/>
    <mergeCell ref="AF245:AF246"/>
    <mergeCell ref="AG245:AG246"/>
    <mergeCell ref="AH245:AH246"/>
    <mergeCell ref="AI245:AI246"/>
    <mergeCell ref="Z245:Z246"/>
    <mergeCell ref="AA245:AA246"/>
    <mergeCell ref="AB245:AB246"/>
    <mergeCell ref="AC245:AC246"/>
    <mergeCell ref="AD245:AD246"/>
    <mergeCell ref="U245:U246"/>
    <mergeCell ref="V245:V246"/>
    <mergeCell ref="W245:W246"/>
    <mergeCell ref="X245:X246"/>
    <mergeCell ref="Y245:Y246"/>
    <mergeCell ref="P245:P246"/>
    <mergeCell ref="Q245:Q246"/>
    <mergeCell ref="R245:R246"/>
    <mergeCell ref="S245:S246"/>
    <mergeCell ref="T245:T246"/>
    <mergeCell ref="K245:K246"/>
    <mergeCell ref="L245:L246"/>
    <mergeCell ref="M245:M246"/>
    <mergeCell ref="N245:N246"/>
    <mergeCell ref="O245:O246"/>
    <mergeCell ref="F245:F246"/>
    <mergeCell ref="G245:G246"/>
    <mergeCell ref="H245:H246"/>
    <mergeCell ref="I245:I246"/>
    <mergeCell ref="J245:J246"/>
    <mergeCell ref="A245:A246"/>
    <mergeCell ref="B245:B246"/>
    <mergeCell ref="C245:C246"/>
    <mergeCell ref="D245:D246"/>
    <mergeCell ref="E245:E246"/>
    <mergeCell ref="AZ34:AZ36"/>
    <mergeCell ref="BA34:BA36"/>
    <mergeCell ref="E1:T1"/>
    <mergeCell ref="A5:A7"/>
    <mergeCell ref="B5:B7"/>
    <mergeCell ref="C5:D5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5:N7"/>
    <mergeCell ref="AD5:AM5"/>
    <mergeCell ref="AN5:AN7"/>
    <mergeCell ref="AC6:AC7"/>
    <mergeCell ref="AD6:AD7"/>
    <mergeCell ref="AE6:AE7"/>
    <mergeCell ref="AF6:AG6"/>
    <mergeCell ref="AH6:AH7"/>
    <mergeCell ref="AI6:AJ6"/>
    <mergeCell ref="AK6:AK7"/>
    <mergeCell ref="AL6:AL7"/>
    <mergeCell ref="AM6:AM7"/>
    <mergeCell ref="AO5:AO7"/>
    <mergeCell ref="AP5:AW5"/>
    <mergeCell ref="AX5:AX7"/>
    <mergeCell ref="AY5:AY7"/>
    <mergeCell ref="AZ5:AZ7"/>
    <mergeCell ref="AP6:AP7"/>
    <mergeCell ref="AQ6:AQ7"/>
    <mergeCell ref="AR6:AR7"/>
    <mergeCell ref="AS6:AS7"/>
    <mergeCell ref="AT6:AT7"/>
    <mergeCell ref="AU6:AU7"/>
    <mergeCell ref="AV6:AV7"/>
    <mergeCell ref="AW6:AW7"/>
    <mergeCell ref="C6:C7"/>
    <mergeCell ref="D6:D7"/>
    <mergeCell ref="Z6:Z7"/>
    <mergeCell ref="AA6:AA7"/>
    <mergeCell ref="AB6:AB7"/>
    <mergeCell ref="X5:X7"/>
    <mergeCell ref="Y5:Y7"/>
    <mergeCell ref="Z5:AC5"/>
    <mergeCell ref="P5:P7"/>
    <mergeCell ref="Q5:T6"/>
    <mergeCell ref="U5:U7"/>
    <mergeCell ref="V5:V7"/>
    <mergeCell ref="W5:W7"/>
    <mergeCell ref="O5:O7"/>
    <mergeCell ref="A34:A36"/>
    <mergeCell ref="B34:B36"/>
    <mergeCell ref="C34:C36"/>
    <mergeCell ref="D34:D36"/>
    <mergeCell ref="E34:E36"/>
    <mergeCell ref="F34:F36"/>
    <mergeCell ref="G34:G36"/>
    <mergeCell ref="H34:H36"/>
    <mergeCell ref="I34:I36"/>
    <mergeCell ref="J34:J36"/>
    <mergeCell ref="L34:L36"/>
    <mergeCell ref="M34:M36"/>
    <mergeCell ref="N34:N36"/>
    <mergeCell ref="U34:U36"/>
    <mergeCell ref="V34:V36"/>
    <mergeCell ref="W34:W36"/>
    <mergeCell ref="X34:X36"/>
    <mergeCell ref="AL34:AL36"/>
    <mergeCell ref="AM34:AM36"/>
    <mergeCell ref="AN34:AN36"/>
    <mergeCell ref="AP34:AP36"/>
    <mergeCell ref="Y34:Y36"/>
    <mergeCell ref="AD34:AD36"/>
    <mergeCell ref="AE34:AE36"/>
    <mergeCell ref="AF34:AF36"/>
    <mergeCell ref="AG34:AG36"/>
    <mergeCell ref="AH34:AH36"/>
    <mergeCell ref="AI34:AI36"/>
    <mergeCell ref="AJ34:AJ36"/>
    <mergeCell ref="AK34:AK36"/>
    <mergeCell ref="A251:A252"/>
    <mergeCell ref="B251:B252"/>
    <mergeCell ref="C251:C252"/>
    <mergeCell ref="D251:D252"/>
    <mergeCell ref="E251:E252"/>
    <mergeCell ref="F251:F252"/>
    <mergeCell ref="G251:G252"/>
    <mergeCell ref="H251:H252"/>
    <mergeCell ref="I251:I252"/>
    <mergeCell ref="J251:J252"/>
    <mergeCell ref="K251:K252"/>
    <mergeCell ref="L251:L252"/>
    <mergeCell ref="M251:M252"/>
    <mergeCell ref="N251:N252"/>
    <mergeCell ref="O251:O252"/>
    <mergeCell ref="P251:P252"/>
    <mergeCell ref="Q251:Q252"/>
    <mergeCell ref="R251:R252"/>
    <mergeCell ref="S251:S252"/>
    <mergeCell ref="T251:T252"/>
    <mergeCell ref="U251:U252"/>
    <mergeCell ref="V251:V252"/>
    <mergeCell ref="W251:W252"/>
    <mergeCell ref="X251:X252"/>
    <mergeCell ref="Y251:Y252"/>
    <mergeCell ref="Z251:Z252"/>
    <mergeCell ref="AA251:AA252"/>
    <mergeCell ref="AK251:AK252"/>
    <mergeCell ref="AL251:AL252"/>
    <mergeCell ref="AM251:AM252"/>
    <mergeCell ref="AN251:AN252"/>
    <mergeCell ref="AO251:AO252"/>
    <mergeCell ref="AZ251:AZ252"/>
    <mergeCell ref="BA251:BA252"/>
    <mergeCell ref="AB251:AB252"/>
    <mergeCell ref="AC251:AC252"/>
    <mergeCell ref="AD251:AD252"/>
    <mergeCell ref="AE251:AE252"/>
    <mergeCell ref="AF251:AF252"/>
    <mergeCell ref="AG251:AG252"/>
    <mergeCell ref="AH251:AH252"/>
    <mergeCell ref="AI251:AI252"/>
    <mergeCell ref="AJ251:AJ252"/>
    <mergeCell ref="A275:A278"/>
    <mergeCell ref="B275:B278"/>
    <mergeCell ref="C275:C278"/>
    <mergeCell ref="D275:D278"/>
    <mergeCell ref="E275:E278"/>
    <mergeCell ref="F275:F278"/>
    <mergeCell ref="G275:G278"/>
    <mergeCell ref="H275:H278"/>
    <mergeCell ref="I275:I278"/>
    <mergeCell ref="J275:J278"/>
    <mergeCell ref="K275:K278"/>
    <mergeCell ref="L275:L278"/>
    <mergeCell ref="M275:M278"/>
    <mergeCell ref="N275:N278"/>
    <mergeCell ref="R275:R276"/>
    <mergeCell ref="S275:S276"/>
    <mergeCell ref="T275:T276"/>
    <mergeCell ref="U275:U278"/>
    <mergeCell ref="V275:V278"/>
    <mergeCell ref="W275:W278"/>
    <mergeCell ref="X275:X278"/>
    <mergeCell ref="Y275:Y278"/>
    <mergeCell ref="Z275:Z278"/>
    <mergeCell ref="AA275:AA278"/>
    <mergeCell ref="AB275:AB278"/>
    <mergeCell ref="AC275:AC278"/>
    <mergeCell ref="AD275:AD278"/>
    <mergeCell ref="AE275:AE278"/>
    <mergeCell ref="AF275:AF278"/>
    <mergeCell ref="AG275:AG278"/>
    <mergeCell ref="AH275:AH278"/>
    <mergeCell ref="AI275:AI278"/>
    <mergeCell ref="AJ275:AJ278"/>
    <mergeCell ref="AK275:AK278"/>
    <mergeCell ref="AL275:AL278"/>
    <mergeCell ref="AM275:AM278"/>
  </mergeCells>
  <conditionalFormatting sqref="J196">
    <cfRule type="expression" dxfId="353" priority="501">
      <formula>J149&lt;&gt;IF(I149=VLOOKUP(I149,#REF!,1,FALSE),"2_Только субъекты МСП")</formula>
    </cfRule>
  </conditionalFormatting>
  <conditionalFormatting sqref="J196">
    <cfRule type="expression" dxfId="352" priority="498">
      <formula>J149=IFERROR(VLOOKUP(I149,#REF!,1,FALSE),"2_Только субъекты МСП")</formula>
    </cfRule>
  </conditionalFormatting>
  <conditionalFormatting sqref="J152 J208 C208 J139 J131 J202 J155:J156 J44 J133:J135">
    <cfRule type="expression" dxfId="351" priority="250">
      <formula>C44&lt;&gt;IF(B44=VLOOKUP(B44,#REF!,1,FALSE),"2_Только субъекты МСП")</formula>
    </cfRule>
  </conditionalFormatting>
  <conditionalFormatting sqref="C208 J131 J141 J192:J195 J149 J198:J200 J152 J44 J155:J156 J202:J208 J133:J135">
    <cfRule type="expression" dxfId="350" priority="249">
      <formula>C44=IFERROR(VLOOKUP(B44,#REF!,1,FALSE),"2_Только субъекты МСП")</formula>
    </cfRule>
  </conditionalFormatting>
  <conditionalFormatting sqref="J164 K137 J138 J110:J113">
    <cfRule type="expression" dxfId="349" priority="244">
      <formula>J110&lt;&gt;IF(I110=VLOOKUP(I110,#REF!,1,FALSE),"2_Только субъекты МСП")</formula>
    </cfRule>
  </conditionalFormatting>
  <conditionalFormatting sqref="J164 K137 J138 J110:J113">
    <cfRule type="expression" dxfId="348" priority="243">
      <formula>J110=IFERROR(VLOOKUP(I110,#REF!,1,FALSE),"2_Только субъекты МСП")</formula>
    </cfRule>
  </conditionalFormatting>
  <conditionalFormatting sqref="J203:J207 J141 J192:J195 J149 J198:J200">
    <cfRule type="expression" dxfId="347" priority="238">
      <formula>J141&lt;&gt;IF(I141=VLOOKUP(I141,#REF!,1,FALSE),"2_Только субъекты МСП")</formula>
    </cfRule>
  </conditionalFormatting>
  <conditionalFormatting sqref="J149">
    <cfRule type="expression" dxfId="346" priority="227">
      <formula>J149=IFERROR(VLOOKUP(I149,#REF!,1,FALSE),"2_Только субъекты МСП")</formula>
    </cfRule>
  </conditionalFormatting>
  <conditionalFormatting sqref="J140 J144">
    <cfRule type="expression" dxfId="345" priority="216">
      <formula>J139=IFERROR(VLOOKUP(I139,#REF!,1,FALSE),"2_Только субъекты МСП")</formula>
    </cfRule>
  </conditionalFormatting>
  <conditionalFormatting sqref="J139">
    <cfRule type="expression" dxfId="344" priority="215">
      <formula>J139=IFERROR(VLOOKUP(I139,#REF!,1,FALSE),"2_Только субъекты МСП")</formula>
    </cfRule>
  </conditionalFormatting>
  <conditionalFormatting sqref="J140">
    <cfRule type="expression" dxfId="343" priority="213">
      <formula>J139&lt;&gt;IF(I139=VLOOKUP(I139,#REF!,1,FALSE),"2_Только субъекты МСП")</formula>
    </cfRule>
  </conditionalFormatting>
  <conditionalFormatting sqref="J144">
    <cfRule type="expression" dxfId="342" priority="183">
      <formula>J143&lt;&gt;IF(I143=VLOOKUP(I143,#REF!,1,FALSE),"2_Только субъекты МСП")</formula>
    </cfRule>
  </conditionalFormatting>
  <conditionalFormatting sqref="J157">
    <cfRule type="expression" dxfId="341" priority="177">
      <formula>J157=IFERROR(VLOOKUP(I157,#REF!,1,FALSE),"2_Только субъекты МСП")</formula>
    </cfRule>
  </conditionalFormatting>
  <conditionalFormatting sqref="J158">
    <cfRule type="expression" dxfId="340" priority="176">
      <formula>J157=IFERROR(VLOOKUP(I157,#REF!,1,FALSE),"2_Только субъекты МСП")</formula>
    </cfRule>
  </conditionalFormatting>
  <conditionalFormatting sqref="J157">
    <cfRule type="expression" dxfId="339" priority="175">
      <formula>J157&lt;&gt;IF(I157=VLOOKUP(I157,#REF!,1,FALSE),"2_Только субъекты МСП")</formula>
    </cfRule>
  </conditionalFormatting>
  <conditionalFormatting sqref="J158">
    <cfRule type="expression" dxfId="338" priority="172">
      <formula>J158=IFERROR(VLOOKUP(I158,#REF!,1,FALSE),"2_Только субъекты МСП")</formula>
    </cfRule>
  </conditionalFormatting>
  <conditionalFormatting sqref="J158">
    <cfRule type="expression" dxfId="337" priority="171">
      <formula>J158&lt;&gt;IF(I158=VLOOKUP(I158,#REF!,1,FALSE),"2_Только субъекты МСП")</formula>
    </cfRule>
  </conditionalFormatting>
  <conditionalFormatting sqref="J157">
    <cfRule type="expression" dxfId="336" priority="170">
      <formula>J158&lt;&gt;IF(I158=VLOOKUP(I158,#REF!,1,FALSE),"2_Только субъекты МСП")</formula>
    </cfRule>
  </conditionalFormatting>
  <conditionalFormatting sqref="J157">
    <cfRule type="expression" dxfId="335" priority="169">
      <formula>J158=IFERROR(VLOOKUP(I158,#REF!,1,FALSE),"2_Только субъекты МСП")</formula>
    </cfRule>
  </conditionalFormatting>
  <conditionalFormatting sqref="J158">
    <cfRule type="expression" dxfId="334" priority="168">
      <formula>J157&lt;&gt;IF(I157=VLOOKUP(I157,#REF!,1,FALSE),"2_Только субъекты МСП")</formula>
    </cfRule>
  </conditionalFormatting>
  <conditionalFormatting sqref="J157">
    <cfRule type="expression" dxfId="333" priority="167">
      <formula>J157=IFERROR(VLOOKUP(I157,#REF!,1,FALSE),"2_Только субъекты МСП")</formula>
    </cfRule>
  </conditionalFormatting>
  <conditionalFormatting sqref="J159">
    <cfRule type="expression" dxfId="332" priority="166">
      <formula>J159&lt;&gt;IF(I159=VLOOKUP(I159,#REF!,1,FALSE),"2_Только субъекты МСП")</formula>
    </cfRule>
  </conditionalFormatting>
  <conditionalFormatting sqref="J159">
    <cfRule type="expression" dxfId="331" priority="165">
      <formula>J159=IFERROR(VLOOKUP(I159,#REF!,1,FALSE),"2_Только субъекты МСП")</formula>
    </cfRule>
  </conditionalFormatting>
  <conditionalFormatting sqref="J162:J163">
    <cfRule type="expression" dxfId="330" priority="164">
      <formula>J162&lt;&gt;IF(I162=VLOOKUP(I162,#REF!,1,FALSE),"2_Только субъекты МСП")</formula>
    </cfRule>
  </conditionalFormatting>
  <conditionalFormatting sqref="J162:J163">
    <cfRule type="expression" dxfId="329" priority="163">
      <formula>J162=IFERROR(VLOOKUP(I162,#REF!,1,FALSE),"2_Только субъекты МСП")</formula>
    </cfRule>
  </conditionalFormatting>
  <conditionalFormatting sqref="J161">
    <cfRule type="expression" dxfId="328" priority="162">
      <formula>J161&lt;&gt;IF(I161=VLOOKUP(I161,#REF!,1,FALSE),"2_Только субъекты МСП")</formula>
    </cfRule>
  </conditionalFormatting>
  <conditionalFormatting sqref="J161">
    <cfRule type="expression" dxfId="327" priority="161">
      <formula>J161=IFERROR(VLOOKUP(I161,#REF!,1,FALSE),"2_Только субъекты МСП")</formula>
    </cfRule>
  </conditionalFormatting>
  <conditionalFormatting sqref="J127">
    <cfRule type="expression" dxfId="326" priority="154">
      <formula>J127&lt;&gt;IF(I127=VLOOKUP(I127,#REF!,1,FALSE),"2_Только субъекты МСП")</formula>
    </cfRule>
  </conditionalFormatting>
  <conditionalFormatting sqref="J127">
    <cfRule type="expression" dxfId="325" priority="153">
      <formula>J127=IFERROR(VLOOKUP(I127,#REF!,1,FALSE),"2_Только субъекты МСП")</formula>
    </cfRule>
  </conditionalFormatting>
  <conditionalFormatting sqref="J128">
    <cfRule type="expression" dxfId="324" priority="152">
      <formula>J129&lt;&gt;IF(I129=VLOOKUP(I129,#REF!,1,FALSE),"2_Только субъекты МСП")</formula>
    </cfRule>
  </conditionalFormatting>
  <conditionalFormatting sqref="J128">
    <cfRule type="expression" dxfId="323" priority="151">
      <formula>J129=IFERROR(VLOOKUP(I129,#REF!,1,FALSE),"2_Только субъекты МСП")</formula>
    </cfRule>
  </conditionalFormatting>
  <conditionalFormatting sqref="J127">
    <cfRule type="expression" dxfId="322" priority="150">
      <formula>J127=IFERROR(VLOOKUP(I127,#REF!,1,FALSE),"2_Только субъекты МСП")</formula>
    </cfRule>
  </conditionalFormatting>
  <conditionalFormatting sqref="J118">
    <cfRule type="expression" dxfId="321" priority="149">
      <formula>J111=IFERROR(VLOOKUP(I111,#REF!,1,FALSE),"2_Только субъекты МСП")</formula>
    </cfRule>
  </conditionalFormatting>
  <conditionalFormatting sqref="J117">
    <cfRule type="expression" dxfId="320" priority="148">
      <formula>J111=IFERROR(VLOOKUP(I111,#REF!,1,FALSE),"2_Только субъекты МСП")</formula>
    </cfRule>
  </conditionalFormatting>
  <conditionalFormatting sqref="J116">
    <cfRule type="expression" dxfId="319" priority="147">
      <formula>J111=IFERROR(VLOOKUP(I111,#REF!,1,FALSE),"2_Только субъекты МСП")</formula>
    </cfRule>
  </conditionalFormatting>
  <conditionalFormatting sqref="J115">
    <cfRule type="expression" dxfId="318" priority="144">
      <formula>J111=IFERROR(VLOOKUP(I111,#REF!,1,FALSE),"2_Только субъекты МСП")</formula>
    </cfRule>
  </conditionalFormatting>
  <conditionalFormatting sqref="J114">
    <cfRule type="expression" dxfId="317" priority="143">
      <formula>J111=IFERROR(VLOOKUP(I111,#REF!,1,FALSE),"2_Только субъекты МСП")</formula>
    </cfRule>
  </conditionalFormatting>
  <conditionalFormatting sqref="J118">
    <cfRule type="expression" dxfId="316" priority="142">
      <formula>J111&lt;&gt;IF(I111=VLOOKUP(I111,#REF!,1,FALSE),"2_Только субъекты МСП")</formula>
    </cfRule>
  </conditionalFormatting>
  <conditionalFormatting sqref="J117">
    <cfRule type="expression" dxfId="315" priority="141">
      <formula>J111&lt;&gt;IF(I111=VLOOKUP(I111,#REF!,1,FALSE),"2_Только субъекты МСП")</formula>
    </cfRule>
  </conditionalFormatting>
  <conditionalFormatting sqref="J116">
    <cfRule type="expression" dxfId="314" priority="140">
      <formula>J111&lt;&gt;IF(I111=VLOOKUP(I111,#REF!,1,FALSE),"2_Только субъекты МСП")</formula>
    </cfRule>
  </conditionalFormatting>
  <conditionalFormatting sqref="J115">
    <cfRule type="expression" dxfId="313" priority="137">
      <formula>J111&lt;&gt;IF(I111=VLOOKUP(I111,#REF!,1,FALSE),"2_Только субъекты МСП")</formula>
    </cfRule>
  </conditionalFormatting>
  <conditionalFormatting sqref="J114">
    <cfRule type="expression" dxfId="312" priority="136">
      <formula>J111&lt;&gt;IF(I111=VLOOKUP(I111,#REF!,1,FALSE),"2_Только субъекты МСП")</formula>
    </cfRule>
  </conditionalFormatting>
  <conditionalFormatting sqref="J121">
    <cfRule type="expression" dxfId="311" priority="135">
      <formula>J111=IFERROR(VLOOKUP(I111,#REF!,1,FALSE),"2_Только субъекты МСП")</formula>
    </cfRule>
  </conditionalFormatting>
  <conditionalFormatting sqref="J120">
    <cfRule type="expression" dxfId="310" priority="134">
      <formula>J111=IFERROR(VLOOKUP(I111,#REF!,1,FALSE),"2_Только субъекты МСП")</formula>
    </cfRule>
  </conditionalFormatting>
  <conditionalFormatting sqref="J121">
    <cfRule type="expression" dxfId="309" priority="133">
      <formula>J111&lt;&gt;IF(I111=VLOOKUP(I111,#REF!,1,FALSE),"2_Только субъекты МСП")</formula>
    </cfRule>
  </conditionalFormatting>
  <conditionalFormatting sqref="J120">
    <cfRule type="expression" dxfId="308" priority="132">
      <formula>J111&lt;&gt;IF(I111=VLOOKUP(I111,#REF!,1,FALSE),"2_Только субъекты МСП")</formula>
    </cfRule>
  </conditionalFormatting>
  <conditionalFormatting sqref="J119">
    <cfRule type="expression" dxfId="307" priority="131">
      <formula>J103=IFERROR(VLOOKUP(I103,#REF!,1,FALSE),"2_Только субъекты МСП")</formula>
    </cfRule>
  </conditionalFormatting>
  <conditionalFormatting sqref="J119">
    <cfRule type="expression" dxfId="306" priority="130">
      <formula>J103&lt;&gt;IF(I103=VLOOKUP(I103,#REF!,1,FALSE),"2_Только субъекты МСП")</formula>
    </cfRule>
  </conditionalFormatting>
  <conditionalFormatting sqref="J122">
    <cfRule type="expression" dxfId="305" priority="129">
      <formula>J99=IFERROR(VLOOKUP(I99,#REF!,1,FALSE),"2_Только субъекты МСП")</formula>
    </cfRule>
  </conditionalFormatting>
  <conditionalFormatting sqref="J122">
    <cfRule type="expression" dxfId="304" priority="128">
      <formula>J99&lt;&gt;IF(I99=VLOOKUP(I99,#REF!,1,FALSE),"2_Только субъекты МСП")</formula>
    </cfRule>
  </conditionalFormatting>
  <conditionalFormatting sqref="J123">
    <cfRule type="expression" dxfId="303" priority="127">
      <formula>J96=IFERROR(VLOOKUP(I96,#REF!,1,FALSE),"2_Только субъекты МСП")</formula>
    </cfRule>
  </conditionalFormatting>
  <conditionalFormatting sqref="J123">
    <cfRule type="expression" dxfId="302" priority="126">
      <formula>J96&lt;&gt;IF(I96=VLOOKUP(I96,#REF!,1,FALSE),"2_Только субъекты МСП")</formula>
    </cfRule>
  </conditionalFormatting>
  <conditionalFormatting sqref="J34">
    <cfRule type="expression" dxfId="301" priority="122">
      <formula>J38&lt;&gt;IF(I38=VLOOKUP(I38,#REF!,1,FALSE),"2_Только субъекты МСП")</formula>
    </cfRule>
  </conditionalFormatting>
  <conditionalFormatting sqref="J34">
    <cfRule type="expression" dxfId="300" priority="121">
      <formula>J38=IFERROR(VLOOKUP(I38,#REF!,1,FALSE),"2_Только субъекты МСП")</formula>
    </cfRule>
  </conditionalFormatting>
  <conditionalFormatting sqref="J21">
    <cfRule type="expression" dxfId="299" priority="119">
      <formula>J24=IFERROR(VLOOKUP(I24,#REF!,1,FALSE),"2_Только субъекты МСП")</formula>
    </cfRule>
  </conditionalFormatting>
  <conditionalFormatting sqref="J21">
    <cfRule type="expression" dxfId="298" priority="118">
      <formula>J26&lt;&gt;IF(I26=VLOOKUP(I26,#REF!,1,FALSE),"2_Только субъекты МСП")</formula>
    </cfRule>
  </conditionalFormatting>
  <conditionalFormatting sqref="J21">
    <cfRule type="expression" dxfId="297" priority="117">
      <formula>J26=IFERROR(VLOOKUP(I26,#REF!,1,FALSE),"2_Только субъекты МСП")</formula>
    </cfRule>
  </conditionalFormatting>
  <conditionalFormatting sqref="J22">
    <cfRule type="expression" dxfId="296" priority="116">
      <formula>J27&lt;&gt;IF(I27=VLOOKUP(I27,#REF!,1,FALSE),"2_Только субъекты МСП")</formula>
    </cfRule>
  </conditionalFormatting>
  <conditionalFormatting sqref="J22">
    <cfRule type="expression" dxfId="295" priority="115">
      <formula>J27=IFERROR(VLOOKUP(I27,#REF!,1,FALSE),"2_Только субъекты МСП")</formula>
    </cfRule>
  </conditionalFormatting>
  <conditionalFormatting sqref="J226">
    <cfRule type="expression" dxfId="294" priority="114">
      <formula>J226&lt;&gt;IF(I226=VLOOKUP(I226,#REF!,1,FALSE),"2_Только субъекты МСП")</formula>
    </cfRule>
  </conditionalFormatting>
  <conditionalFormatting sqref="J226">
    <cfRule type="expression" dxfId="293" priority="113">
      <formula>J226=IFERROR(VLOOKUP(I226,#REF!,1,FALSE),"2_Только субъекты МСП")</formula>
    </cfRule>
  </conditionalFormatting>
  <conditionalFormatting sqref="J228">
    <cfRule type="expression" dxfId="292" priority="110">
      <formula>J229&lt;&gt;IF(I229=VLOOKUP(I229,#REF!,1,FALSE),"2_Только субъекты МСП")</formula>
    </cfRule>
  </conditionalFormatting>
  <conditionalFormatting sqref="J228">
    <cfRule type="expression" dxfId="291" priority="109">
      <formula>J229=IFERROR(VLOOKUP(I229,#REF!,1,FALSE),"2_Только субъекты МСП")</formula>
    </cfRule>
  </conditionalFormatting>
  <conditionalFormatting sqref="J229">
    <cfRule type="expression" dxfId="290" priority="108">
      <formula>J229&lt;&gt;IF(I229=VLOOKUP(I229,#REF!,1,FALSE),"2_Только субъекты МСП")</formula>
    </cfRule>
  </conditionalFormatting>
  <conditionalFormatting sqref="J229">
    <cfRule type="expression" dxfId="289" priority="107">
      <formula>J229=IFERROR(VLOOKUP(I229,#REF!,1,FALSE),"2_Только субъекты МСП")</formula>
    </cfRule>
  </conditionalFormatting>
  <conditionalFormatting sqref="J232">
    <cfRule type="expression" dxfId="288" priority="106">
      <formula>J232&lt;&gt;IF(I232=VLOOKUP(I232,#REF!,1,FALSE),"2_Только субъекты МСП")</formula>
    </cfRule>
  </conditionalFormatting>
  <conditionalFormatting sqref="J232">
    <cfRule type="expression" dxfId="287" priority="105">
      <formula>J232=IFERROR(VLOOKUP(I232,#REF!,1,FALSE),"2_Только субъекты МСП")</formula>
    </cfRule>
  </conditionalFormatting>
  <conditionalFormatting sqref="J233:J234">
    <cfRule type="expression" dxfId="286" priority="104">
      <formula>#REF!=IFERROR(VLOOKUP(#REF!,#REF!,1,FALSE),"2_Только субъекты МСП")</formula>
    </cfRule>
  </conditionalFormatting>
  <conditionalFormatting sqref="J233:J234">
    <cfRule type="expression" dxfId="285" priority="103">
      <formula>#REF!&lt;&gt;IF(#REF!=VLOOKUP(#REF!,#REF!,1,FALSE),"2_Только субъекты МСП")</formula>
    </cfRule>
  </conditionalFormatting>
  <conditionalFormatting sqref="J235">
    <cfRule type="expression" dxfId="284" priority="102">
      <formula>#REF!=IFERROR(VLOOKUP(#REF!,#REF!,1,FALSE),"2_Только субъекты МСП")</formula>
    </cfRule>
  </conditionalFormatting>
  <conditionalFormatting sqref="J235">
    <cfRule type="expression" dxfId="283" priority="101">
      <formula>#REF!&lt;&gt;IF(#REF!=VLOOKUP(#REF!,#REF!,1,FALSE),"2_Только субъекты МСП")</formula>
    </cfRule>
  </conditionalFormatting>
  <conditionalFormatting sqref="J236">
    <cfRule type="expression" dxfId="282" priority="100">
      <formula>#REF!=IFERROR(VLOOKUP(#REF!,#REF!,1,FALSE),"2_Только субъекты МСП")</formula>
    </cfRule>
  </conditionalFormatting>
  <conditionalFormatting sqref="J236">
    <cfRule type="expression" dxfId="281" priority="99">
      <formula>#REF!&lt;&gt;IF(#REF!=VLOOKUP(#REF!,#REF!,1,FALSE),"2_Только субъекты МСП")</formula>
    </cfRule>
  </conditionalFormatting>
  <conditionalFormatting sqref="J237">
    <cfRule type="expression" dxfId="280" priority="98">
      <formula>#REF!=IFERROR(VLOOKUP(#REF!,#REF!,1,FALSE),"2_Только субъекты МСП")</formula>
    </cfRule>
  </conditionalFormatting>
  <conditionalFormatting sqref="J237">
    <cfRule type="expression" dxfId="279" priority="97">
      <formula>#REF!&lt;&gt;IF(#REF!=VLOOKUP(#REF!,#REF!,1,FALSE),"2_Только субъекты МСП")</formula>
    </cfRule>
  </conditionalFormatting>
  <conditionalFormatting sqref="J238">
    <cfRule type="expression" dxfId="278" priority="95">
      <formula>#REF!=IFERROR(VLOOKUP(#REF!,#REF!,1,FALSE),"2_Только субъекты МСП")</formula>
    </cfRule>
  </conditionalFormatting>
  <conditionalFormatting sqref="J238">
    <cfRule type="expression" dxfId="277" priority="96">
      <formula>#REF!&lt;&gt;IF(#REF!=VLOOKUP(#REF!,#REF!,1,FALSE),"2_Только субъекты МСП")</formula>
    </cfRule>
  </conditionalFormatting>
  <conditionalFormatting sqref="J239">
    <cfRule type="expression" dxfId="276" priority="93">
      <formula>#REF!=IFERROR(VLOOKUP(#REF!,#REF!,1,FALSE),"2_Только субъекты МСП")</formula>
    </cfRule>
  </conditionalFormatting>
  <conditionalFormatting sqref="J239">
    <cfRule type="expression" dxfId="275" priority="94">
      <formula>#REF!&lt;&gt;IF(#REF!=VLOOKUP(#REF!,#REF!,1,FALSE),"2_Только субъекты МСП")</formula>
    </cfRule>
  </conditionalFormatting>
  <conditionalFormatting sqref="J240">
    <cfRule type="expression" dxfId="274" priority="91">
      <formula>#REF!=IFERROR(VLOOKUP(#REF!,#REF!,1,FALSE),"2_Только субъекты МСП")</formula>
    </cfRule>
  </conditionalFormatting>
  <conditionalFormatting sqref="J240">
    <cfRule type="expression" dxfId="273" priority="92">
      <formula>#REF!&lt;&gt;IF(#REF!=VLOOKUP(#REF!,#REF!,1,FALSE),"2_Только субъекты МСП")</formula>
    </cfRule>
  </conditionalFormatting>
  <conditionalFormatting sqref="J20">
    <cfRule type="expression" dxfId="272" priority="90">
      <formula>J20&lt;&gt;IF(I20=VLOOKUP(I20,#REF!,1,FALSE),"2_Только субъекты МСП")</formula>
    </cfRule>
  </conditionalFormatting>
  <conditionalFormatting sqref="J20">
    <cfRule type="expression" dxfId="271" priority="89">
      <formula>J20=IFERROR(VLOOKUP(I20,#REF!,1,FALSE),"2_Только субъекты МСП")</formula>
    </cfRule>
  </conditionalFormatting>
  <conditionalFormatting sqref="J23">
    <cfRule type="expression" dxfId="270" priority="87">
      <formula>#REF!=IFERROR(VLOOKUP(#REF!,#REF!,1,FALSE),"2_Только субъекты МСП")</formula>
    </cfRule>
  </conditionalFormatting>
  <conditionalFormatting sqref="J30">
    <cfRule type="expression" dxfId="269" priority="86">
      <formula>J30&lt;&gt;IF(I30=VLOOKUP(I30,#REF!,1,FALSE),"2_Только субъекты МСП")</formula>
    </cfRule>
  </conditionalFormatting>
  <conditionalFormatting sqref="J30">
    <cfRule type="expression" dxfId="268" priority="85">
      <formula>J30=IFERROR(VLOOKUP(I30,#REF!,1,FALSE),"2_Только субъекты МСП")</formula>
    </cfRule>
  </conditionalFormatting>
  <conditionalFormatting sqref="J197">
    <cfRule type="expression" dxfId="267" priority="84">
      <formula>J197&lt;&gt;IF(I197=VLOOKUP(I197,#REF!,1,FALSE),"2_Только субъекты МСП")</formula>
    </cfRule>
  </conditionalFormatting>
  <conditionalFormatting sqref="J197">
    <cfRule type="expression" dxfId="266" priority="83">
      <formula>J197=IFERROR(VLOOKUP(I197,#REF!,1,FALSE),"2_Только субъекты МСП")</formula>
    </cfRule>
  </conditionalFormatting>
  <conditionalFormatting sqref="J241:J242">
    <cfRule type="expression" dxfId="265" priority="82">
      <formula>#REF!=IFERROR(VLOOKUP(#REF!,#REF!,1,FALSE),"2_Только субъекты МСП")</formula>
    </cfRule>
  </conditionalFormatting>
  <conditionalFormatting sqref="J241:J242">
    <cfRule type="expression" dxfId="264" priority="81">
      <formula>#REF!&lt;&gt;IF(#REF!=VLOOKUP(#REF!,#REF!,1,FALSE),"2_Только субъекты МСП")</formula>
    </cfRule>
  </conditionalFormatting>
  <conditionalFormatting sqref="J19">
    <cfRule type="expression" dxfId="263" priority="80">
      <formula>J19&lt;&gt;IF(I19=VLOOKUP(I19,#REF!,1,FALSE),"2_Только субъекты МСП")</formula>
    </cfRule>
  </conditionalFormatting>
  <conditionalFormatting sqref="J19">
    <cfRule type="expression" dxfId="262" priority="79">
      <formula>J19=IFERROR(VLOOKUP(I19,#REF!,1,FALSE),"2_Только субъекты МСП")</formula>
    </cfRule>
  </conditionalFormatting>
  <conditionalFormatting sqref="J147">
    <cfRule type="expression" dxfId="261" priority="78">
      <formula>J147&lt;&gt;IF(I147=VLOOKUP(I147,#REF!,1,FALSE),"2_Только субъекты МСП")</formula>
    </cfRule>
  </conditionalFormatting>
  <conditionalFormatting sqref="J147">
    <cfRule type="expression" dxfId="260" priority="77">
      <formula>J147=IFERROR(VLOOKUP(I147,#REF!,1,FALSE),"2_Только субъекты МСП")</formula>
    </cfRule>
  </conditionalFormatting>
  <conditionalFormatting sqref="J151">
    <cfRule type="expression" dxfId="259" priority="76">
      <formula>J152=IFERROR(VLOOKUP(I152,#REF!,1,FALSE),"2_Только субъекты МСП")</formula>
    </cfRule>
  </conditionalFormatting>
  <conditionalFormatting sqref="J151">
    <cfRule type="expression" dxfId="258" priority="75">
      <formula>J153&lt;&gt;IF(I153=VLOOKUP(I153,#REF!,1,FALSE),"2_Только субъекты МСП")</formula>
    </cfRule>
  </conditionalFormatting>
  <conditionalFormatting sqref="J151">
    <cfRule type="expression" dxfId="257" priority="74">
      <formula>J153=IFERROR(VLOOKUP(I153,#REF!,1,FALSE),"2_Только субъекты МСП")</formula>
    </cfRule>
  </conditionalFormatting>
  <conditionalFormatting sqref="J142">
    <cfRule type="expression" dxfId="256" priority="73">
      <formula>J142&lt;&gt;IF(I142=VLOOKUP(I142,#REF!,1,FALSE),"2_Только субъекты МСП")</formula>
    </cfRule>
  </conditionalFormatting>
  <conditionalFormatting sqref="J142">
    <cfRule type="expression" dxfId="255" priority="72">
      <formula>J142=IFERROR(VLOOKUP(I142,#REF!,1,FALSE),"2_Только субъекты МСП")</formula>
    </cfRule>
  </conditionalFormatting>
  <conditionalFormatting sqref="J191">
    <cfRule type="expression" dxfId="254" priority="71">
      <formula>J191&lt;&gt;IF(I191=VLOOKUP(I191,#REF!,1,FALSE),"2_Только субъекты МСП")</formula>
    </cfRule>
  </conditionalFormatting>
  <conditionalFormatting sqref="J191">
    <cfRule type="expression" dxfId="253" priority="70">
      <formula>J191=IFERROR(VLOOKUP(I191,#REF!,1,FALSE),"2_Только субъекты МСП")</formula>
    </cfRule>
  </conditionalFormatting>
  <conditionalFormatting sqref="J245">
    <cfRule type="expression" dxfId="252" priority="69">
      <formula>J245&lt;&gt;IF(I245=VLOOKUP(I245,#REF!,1,FALSE),"2_Только субъекты МСП")</formula>
    </cfRule>
  </conditionalFormatting>
  <conditionalFormatting sqref="J245">
    <cfRule type="expression" dxfId="251" priority="68">
      <formula>J245=IFERROR(VLOOKUP(I245,#REF!,1,FALSE),"2_Только субъекты МСП")</formula>
    </cfRule>
  </conditionalFormatting>
  <conditionalFormatting sqref="J247">
    <cfRule type="expression" dxfId="250" priority="67">
      <formula>#REF!=IFERROR(VLOOKUP(#REF!,#REF!,1,FALSE),"2_Только субъекты МСП")</formula>
    </cfRule>
  </conditionalFormatting>
  <conditionalFormatting sqref="AR248">
    <cfRule type="containsText" dxfId="249" priority="65" operator="containsText" text="ложь">
      <formula>NOT(ISERROR(SEARCH("ложь",A241)))</formula>
    </cfRule>
  </conditionalFormatting>
  <conditionalFormatting sqref="AQ248">
    <cfRule type="containsText" dxfId="248" priority="66" operator="containsText" text="ложь">
      <formula>NOT(ISERROR(SEARCH("ложь",A241)))</formula>
    </cfRule>
  </conditionalFormatting>
  <conditionalFormatting sqref="J248">
    <cfRule type="expression" dxfId="247" priority="64">
      <formula>J248&lt;&gt;IF(I248=VLOOKUP(I248,#REF!,1,FALSE),"2_Только субъекты МСП")</formula>
    </cfRule>
  </conditionalFormatting>
  <conditionalFormatting sqref="J248">
    <cfRule type="expression" dxfId="246" priority="63">
      <formula>J248=IFERROR(VLOOKUP(I248,#REF!,1,FALSE),"2_Только субъекты МСП")</formula>
    </cfRule>
  </conditionalFormatting>
  <conditionalFormatting sqref="J24">
    <cfRule type="expression" dxfId="245" priority="61">
      <formula>J24&lt;&gt;IF(I24=VLOOKUP(I24,#REF!,1,FALSE),"2_Только субъекты МСП")</formula>
    </cfRule>
  </conditionalFormatting>
  <conditionalFormatting sqref="J24">
    <cfRule type="expression" dxfId="244" priority="60">
      <formula>J24=IFERROR(VLOOKUP(I24,#REF!,1,FALSE),"2_Только субъекты МСП")</formula>
    </cfRule>
  </conditionalFormatting>
  <conditionalFormatting sqref="J24">
    <cfRule type="expression" dxfId="243" priority="62">
      <formula>#REF!=IFERROR(VLOOKUP(#REF!,#REF!,1,FALSE),"2_Только субъекты МСП")</formula>
    </cfRule>
  </conditionalFormatting>
  <conditionalFormatting sqref="J153">
    <cfRule type="expression" dxfId="242" priority="59">
      <formula>J191=IFERROR(VLOOKUP(I191,#REF!,1,FALSE),"2_Только субъекты МСП")</formula>
    </cfRule>
  </conditionalFormatting>
  <conditionalFormatting sqref="J153">
    <cfRule type="expression" dxfId="241" priority="58">
      <formula>J329&lt;&gt;IF(I329=VLOOKUP(I329,#REF!,1,FALSE),"2_Только субъекты МСП")</formula>
    </cfRule>
  </conditionalFormatting>
  <conditionalFormatting sqref="J154">
    <cfRule type="expression" dxfId="240" priority="57">
      <formula>J154&lt;&gt;IF(I154=VLOOKUP(I154,#REF!,1,FALSE),"2_Только субъекты МСП")</formula>
    </cfRule>
  </conditionalFormatting>
  <conditionalFormatting sqref="J154">
    <cfRule type="expression" dxfId="239" priority="56">
      <formula>J154=IFERROR(VLOOKUP(I154,#REF!,1,FALSE),"2_Только субъекты МСП")</formula>
    </cfRule>
  </conditionalFormatting>
  <conditionalFormatting sqref="J160">
    <cfRule type="expression" dxfId="238" priority="55">
      <formula>J160&lt;&gt;IF(I160=VLOOKUP(I160,#REF!,1,FALSE),"2_Только субъекты МСП")</formula>
    </cfRule>
  </conditionalFormatting>
  <conditionalFormatting sqref="J160">
    <cfRule type="expression" dxfId="237" priority="54">
      <formula>J160=IFERROR(VLOOKUP(I160,#REF!,1,FALSE),"2_Только субъекты МСП")</formula>
    </cfRule>
  </conditionalFormatting>
  <conditionalFormatting sqref="J250:J252">
    <cfRule type="expression" dxfId="236" priority="53">
      <formula>J250=IFERROR(VLOOKUP(I250,#REF!,1,FALSE),"2_Только субъекты МСП")</formula>
    </cfRule>
  </conditionalFormatting>
  <conditionalFormatting sqref="J250:J252">
    <cfRule type="expression" dxfId="235" priority="52">
      <formula>J298&lt;&gt;IF(I298=VLOOKUP(I298,#REF!,1,FALSE),"2_Только субъекты МСП")</formula>
    </cfRule>
  </conditionalFormatting>
  <conditionalFormatting sqref="J250:J252">
    <cfRule type="expression" dxfId="234" priority="51">
      <formula>J298=IFERROR(VLOOKUP(I298,#REF!,1,FALSE),"2_Только субъекты МСП")</formula>
    </cfRule>
  </conditionalFormatting>
  <conditionalFormatting sqref="J253">
    <cfRule type="expression" dxfId="233" priority="50">
      <formula>J253&lt;&gt;IF(I253=VLOOKUP(I253,#REF!,1,FALSE),"2_Только субъекты МСП")</formula>
    </cfRule>
  </conditionalFormatting>
  <conditionalFormatting sqref="J253">
    <cfRule type="expression" dxfId="232" priority="49">
      <formula>J253=IFERROR(VLOOKUP(I253,#REF!,1,FALSE),"2_Только субъекты МСП")</formula>
    </cfRule>
  </conditionalFormatting>
  <conditionalFormatting sqref="J254:J255">
    <cfRule type="expression" dxfId="231" priority="48">
      <formula>J254&lt;&gt;IF(I254=VLOOKUP(I254,#REF!,1,FALSE),"2_Только субъекты МСП")</formula>
    </cfRule>
  </conditionalFormatting>
  <conditionalFormatting sqref="J254:J255">
    <cfRule type="expression" dxfId="230" priority="47">
      <formula>J254=IFERROR(VLOOKUP(I254,#REF!,1,FALSE),"2_Только субъекты МСП")</formula>
    </cfRule>
  </conditionalFormatting>
  <conditionalFormatting sqref="J256">
    <cfRule type="expression" dxfId="229" priority="46">
      <formula>J256&lt;&gt;IF(I256=VLOOKUP(I256,#REF!,1,FALSE),"2_Только субъекты МСП")</formula>
    </cfRule>
  </conditionalFormatting>
  <conditionalFormatting sqref="J256">
    <cfRule type="expression" dxfId="228" priority="45">
      <formula>J256=IFERROR(VLOOKUP(I256,#REF!,1,FALSE),"2_Только субъекты МСП")</formula>
    </cfRule>
  </conditionalFormatting>
  <conditionalFormatting sqref="J259">
    <cfRule type="expression" dxfId="227" priority="44">
      <formula>J259&lt;&gt;IF(I259=VLOOKUP(I259,#REF!,1,FALSE),"2_Только субъекты МСП")</formula>
    </cfRule>
  </conditionalFormatting>
  <conditionalFormatting sqref="J259">
    <cfRule type="expression" dxfId="226" priority="43">
      <formula>J259=IFERROR(VLOOKUP(I259,#REF!,1,FALSE),"2_Только субъекты МСП")</formula>
    </cfRule>
  </conditionalFormatting>
  <conditionalFormatting sqref="J260:J261">
    <cfRule type="expression" dxfId="225" priority="42">
      <formula>#REF!=IFERROR(VLOOKUP(#REF!,#REF!,1,FALSE),"2_Только субъекты МСП")</formula>
    </cfRule>
  </conditionalFormatting>
  <conditionalFormatting sqref="J260:J261">
    <cfRule type="expression" dxfId="224" priority="41">
      <formula>#REF!&lt;&gt;IF(#REF!=VLOOKUP(#REF!,#REF!,1,FALSE),"2_Только субъекты МСП")</formula>
    </cfRule>
  </conditionalFormatting>
  <conditionalFormatting sqref="J262">
    <cfRule type="expression" dxfId="223" priority="40">
      <formula>#REF!=IFERROR(VLOOKUP(#REF!,#REF!,1,FALSE),"2_Только субъекты МСП")</formula>
    </cfRule>
  </conditionalFormatting>
  <conditionalFormatting sqref="J262">
    <cfRule type="expression" dxfId="222" priority="39">
      <formula>#REF!&lt;&gt;IF(#REF!=VLOOKUP(#REF!,#REF!,1,FALSE),"2_Только субъекты МСП")</formula>
    </cfRule>
  </conditionalFormatting>
  <conditionalFormatting sqref="J263">
    <cfRule type="expression" dxfId="221" priority="38">
      <formula>#REF!=IFERROR(VLOOKUP(#REF!,#REF!,1,FALSE),"2_Только субъекты МСП")</formula>
    </cfRule>
  </conditionalFormatting>
  <conditionalFormatting sqref="J263">
    <cfRule type="expression" dxfId="220" priority="37">
      <formula>#REF!&lt;&gt;IF(#REF!=VLOOKUP(#REF!,#REF!,1,FALSE),"2_Только субъекты МСП")</formula>
    </cfRule>
  </conditionalFormatting>
  <conditionalFormatting sqref="J264">
    <cfRule type="expression" dxfId="219" priority="36">
      <formula>#REF!=IFERROR(VLOOKUP(#REF!,#REF!,1,FALSE),"2_Только субъекты МСП")</formula>
    </cfRule>
  </conditionalFormatting>
  <conditionalFormatting sqref="J264">
    <cfRule type="expression" dxfId="218" priority="35">
      <formula>#REF!&lt;&gt;IF(#REF!=VLOOKUP(#REF!,#REF!,1,FALSE),"2_Только субъекты МСП")</formula>
    </cfRule>
  </conditionalFormatting>
  <conditionalFormatting sqref="J201">
    <cfRule type="expression" dxfId="217" priority="34">
      <formula>J201&lt;&gt;IF(I201=VLOOKUP(I201,#REF!,1,FALSE),"2_Только субъекты МСП")</formula>
    </cfRule>
  </conditionalFormatting>
  <conditionalFormatting sqref="J201">
    <cfRule type="expression" dxfId="216" priority="33">
      <formula>J201=IFERROR(VLOOKUP(I201,#REF!,1,FALSE),"2_Только субъекты МСП")</formula>
    </cfRule>
  </conditionalFormatting>
  <conditionalFormatting sqref="J220">
    <cfRule type="expression" dxfId="215" priority="32">
      <formula>#REF!=IFERROR(VLOOKUP(#REF!,#REF!,1,FALSE),"2_Только субъекты МСП")</formula>
    </cfRule>
  </conditionalFormatting>
  <conditionalFormatting sqref="J220">
    <cfRule type="expression" dxfId="214" priority="31">
      <formula>#REF!&lt;&gt;IF(#REF!=VLOOKUP(#REF!,#REF!,1,FALSE),"2_Только субъекты МСП")</formula>
    </cfRule>
  </conditionalFormatting>
  <conditionalFormatting sqref="J266:J268">
    <cfRule type="expression" dxfId="213" priority="30">
      <formula>#REF!=IFERROR(VLOOKUP(#REF!,#REF!,1,FALSE),"2_Только субъекты МСП")</formula>
    </cfRule>
  </conditionalFormatting>
  <conditionalFormatting sqref="J266:J268">
    <cfRule type="expression" dxfId="212" priority="29">
      <formula>#REF!&lt;&gt;IF(#REF!=VLOOKUP(#REF!,#REF!,1,FALSE),"2_Только субъекты МСП")</formula>
    </cfRule>
  </conditionalFormatting>
  <conditionalFormatting sqref="J269:J270">
    <cfRule type="expression" dxfId="211" priority="28">
      <formula>#REF!=IFERROR(VLOOKUP(#REF!,#REF!,1,FALSE),"2_Только субъекты МСП")</formula>
    </cfRule>
  </conditionalFormatting>
  <conditionalFormatting sqref="J269:J270">
    <cfRule type="expression" dxfId="210" priority="27">
      <formula>#REF!&lt;&gt;IF(#REF!=VLOOKUP(#REF!,#REF!,1,FALSE),"2_Только субъекты МСП")</formula>
    </cfRule>
  </conditionalFormatting>
  <conditionalFormatting sqref="J271">
    <cfRule type="expression" dxfId="209" priority="24">
      <formula>J271&lt;&gt;IF(I271=VLOOKUP(I271,#REF!,1,FALSE),"2_Только субъекты МСП")</formula>
    </cfRule>
  </conditionalFormatting>
  <conditionalFormatting sqref="J271">
    <cfRule type="expression" dxfId="208" priority="25">
      <formula>J271&lt;&gt;IF(I271=VLOOKUP(I271,#REF!,1,FALSE),"2_Только субъекты МСП")</formula>
    </cfRule>
  </conditionalFormatting>
  <conditionalFormatting sqref="J271">
    <cfRule type="expression" dxfId="207" priority="23">
      <formula>J271=IFERROR(VLOOKUP(I271,#REF!,1,FALSE),"2_Только субъекты МСП")</formula>
    </cfRule>
  </conditionalFormatting>
  <conditionalFormatting sqref="J271">
    <cfRule type="expression" dxfId="206" priority="26">
      <formula>J271=IFERROR(VLOOKUP(I271,#REF!,1,FALSE),"2_Только субъекты МСП")</formula>
    </cfRule>
  </conditionalFormatting>
  <conditionalFormatting sqref="J272:J274">
    <cfRule type="expression" dxfId="205" priority="21">
      <formula>J272=IFERROR(VLOOKUP(I272,#REF!,1,FALSE),"2_Только субъекты МСП")</formula>
    </cfRule>
    <cfRule type="expression" dxfId="204" priority="22">
      <formula>J272&lt;&gt;IF(I272=VLOOKUP(I272,#REF!,1,FALSE),"2_Только субъекты МСП")</formula>
    </cfRule>
  </conditionalFormatting>
  <conditionalFormatting sqref="J275">
    <cfRule type="expression" dxfId="203" priority="20">
      <formula>J275&lt;&gt;IF(I275=VLOOKUP(I275,#REF!,1,FALSE),"2_Только субъекты МСП")</formula>
    </cfRule>
  </conditionalFormatting>
  <conditionalFormatting sqref="J275">
    <cfRule type="expression" dxfId="202" priority="19">
      <formula>J275=IFERROR(VLOOKUP(I275,#REF!,1,FALSE),"2_Только субъекты МСП")</formula>
    </cfRule>
  </conditionalFormatting>
  <conditionalFormatting sqref="J132">
    <cfRule type="expression" dxfId="201" priority="18">
      <formula>J132&lt;&gt;IF(I132=VLOOKUP(I132,#REF!,1,FALSE),"2_Только субъекты МСП")</formula>
    </cfRule>
  </conditionalFormatting>
  <conditionalFormatting sqref="J132">
    <cfRule type="expression" dxfId="200" priority="17">
      <formula>J132=IFERROR(VLOOKUP(I132,#REF!,1,FALSE),"2_Только субъекты МСП")</formula>
    </cfRule>
  </conditionalFormatting>
  <conditionalFormatting sqref="J280">
    <cfRule type="expression" dxfId="199" priority="16">
      <formula>#REF!=IFERROR(VLOOKUP(#REF!,#REF!,1,FALSE),"2_Только субъекты МСП")</formula>
    </cfRule>
  </conditionalFormatting>
  <conditionalFormatting sqref="J280">
    <cfRule type="expression" dxfId="198" priority="15">
      <formula>#REF!&lt;&gt;IF(#REF!=VLOOKUP(#REF!,#REF!,1,FALSE),"2_Только субъекты МСП")</formula>
    </cfRule>
  </conditionalFormatting>
  <conditionalFormatting sqref="J281">
    <cfRule type="expression" dxfId="197" priority="14">
      <formula>#REF!=IFERROR(VLOOKUP(#REF!,#REF!,1,FALSE),"2_Только субъекты МСП")</formula>
    </cfRule>
  </conditionalFormatting>
  <conditionalFormatting sqref="J281">
    <cfRule type="expression" dxfId="196" priority="13">
      <formula>#REF!&lt;&gt;IF(#REF!=VLOOKUP(#REF!,#REF!,1,FALSE),"2_Только субъекты МСП")</formula>
    </cfRule>
  </conditionalFormatting>
  <conditionalFormatting sqref="J282">
    <cfRule type="expression" dxfId="195" priority="12">
      <formula>#REF!=IFERROR(VLOOKUP(#REF!,#REF!,1,FALSE),"2_Только субъекты МСП")</formula>
    </cfRule>
  </conditionalFormatting>
  <conditionalFormatting sqref="J282">
    <cfRule type="expression" dxfId="194" priority="11">
      <formula>#REF!&lt;&gt;IF(#REF!=VLOOKUP(#REF!,#REF!,1,FALSE),"2_Только субъекты МСП")</formula>
    </cfRule>
  </conditionalFormatting>
  <conditionalFormatting sqref="J283">
    <cfRule type="expression" dxfId="193" priority="10">
      <formula>#REF!=IFERROR(VLOOKUP(#REF!,#REF!,1,FALSE),"2_Только субъекты МСП")</formula>
    </cfRule>
  </conditionalFormatting>
  <conditionalFormatting sqref="J283">
    <cfRule type="expression" dxfId="192" priority="9">
      <formula>#REF!&lt;&gt;IF(#REF!=VLOOKUP(#REF!,#REF!,1,FALSE),"2_Только субъекты МСП")</formula>
    </cfRule>
  </conditionalFormatting>
  <conditionalFormatting sqref="J284">
    <cfRule type="expression" dxfId="191" priority="8">
      <formula>#REF!=IFERROR(VLOOKUP(#REF!,#REF!,1,FALSE),"2_Только субъекты МСП")</formula>
    </cfRule>
  </conditionalFormatting>
  <conditionalFormatting sqref="J284">
    <cfRule type="expression" dxfId="190" priority="7">
      <formula>#REF!&lt;&gt;IF(#REF!=VLOOKUP(#REF!,#REF!,1,FALSE),"2_Только субъекты МСП")</formula>
    </cfRule>
  </conditionalFormatting>
  <conditionalFormatting sqref="J285">
    <cfRule type="expression" dxfId="189" priority="6">
      <formula>#REF!=IFERROR(VLOOKUP(#REF!,#REF!,1,FALSE),"2_Только субъекты МСП")</formula>
    </cfRule>
  </conditionalFormatting>
  <conditionalFormatting sqref="J285">
    <cfRule type="expression" dxfId="188" priority="5">
      <formula>#REF!&lt;&gt;IF(#REF!=VLOOKUP(#REF!,#REF!,1,FALSE),"2_Только субъекты МСП")</formula>
    </cfRule>
  </conditionalFormatting>
  <conditionalFormatting sqref="J289">
    <cfRule type="expression" dxfId="187" priority="4">
      <formula>J289&lt;&gt;IF(I289=VLOOKUP(I289,#REF!,1,FALSE),"2_Только субъекты МСП")</formula>
    </cfRule>
  </conditionalFormatting>
  <conditionalFormatting sqref="J289">
    <cfRule type="expression" dxfId="186" priority="3">
      <formula>J289=IFERROR(VLOOKUP(I289,#REF!,1,FALSE),"2_Только субъекты МСП")</formula>
    </cfRule>
  </conditionalFormatting>
  <conditionalFormatting sqref="J288">
    <cfRule type="expression" dxfId="185" priority="1">
      <formula>J288=IFERROR(VLOOKUP(I288,#REF!,1,FALSE),"2_Только субъекты МСП")</formula>
    </cfRule>
    <cfRule type="expression" dxfId="184" priority="2">
      <formula>J288&lt;&gt;IF(I288=VLOOKUP(I288,#REF!,1,FALSE),"2_Только субъекты МСП")</formula>
    </cfRule>
  </conditionalFormatting>
  <pageMargins left="0" right="0" top="0.15748031496062992" bottom="0.74803149606299213" header="0.31496062992125984" footer="0.31496062992125984"/>
  <pageSetup paperSize="9" scale="63" fitToHeight="0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561" id="{005B00CE-00EE-4CF6-8DEB-004900120040}">
            <xm:f>СЦ!J77&lt;&gt;IF(СЦ!I77=VLOOKUP(СЦ!I77,#REF!,1,FALSE),"2_Только субъекты МСП")</xm:f>
            <x14:dxf>
              <fill>
                <patternFill patternType="solid">
                  <fgColor indexed="2"/>
                  <bgColor indexed="2"/>
                </patternFill>
              </fill>
            </x14:dxf>
          </x14:cfRule>
          <xm:sqref>J145</xm:sqref>
        </x14:conditionalFormatting>
        <x14:conditionalFormatting xmlns:xm="http://schemas.microsoft.com/office/excel/2006/main">
          <x14:cfRule type="expression" priority="560" id="{003400A0-0014-47FE-B020-008400F50098}">
            <xm:f>СЦ!J77=IFERROR(VLOOKUP(СЦ!I77,#REF!,1,FALSE),"2_Только субъекты МСП")</xm:f>
            <x14:dxf>
              <fill>
                <patternFill patternType="solid">
                  <fgColor indexed="2"/>
                  <bgColor indexed="2"/>
                </patternFill>
              </fill>
            </x14:dxf>
          </x14:cfRule>
          <xm:sqref>J145</xm:sqref>
        </x14:conditionalFormatting>
        <x14:conditionalFormatting xmlns:xm="http://schemas.microsoft.com/office/excel/2006/main">
          <x14:cfRule type="expression" priority="559" id="{00680059-0039-4B50-8BEC-006600910046}">
            <xm:f>СЦ!J76&lt;&gt;IF(СЦ!I76=VLOOKUP(СЦ!I76,#REF!,1,FALSE),"2_Только субъекты МСП")</xm:f>
            <x14:dxf>
              <fill>
                <patternFill patternType="solid">
                  <fgColor indexed="2"/>
                  <bgColor indexed="2"/>
                </patternFill>
              </fill>
            </x14:dxf>
          </x14:cfRule>
          <xm:sqref>J146</xm:sqref>
        </x14:conditionalFormatting>
        <x14:conditionalFormatting xmlns:xm="http://schemas.microsoft.com/office/excel/2006/main">
          <x14:cfRule type="expression" priority="558" id="{00E000F2-006F-4FA0-A624-00DA00C600BD}">
            <xm:f>СЦ!J76=IFERROR(VLOOKUP(СЦ!I76,#REF!,1,FALSE),"2_Только субъекты МСП")</xm:f>
            <x14:dxf>
              <fill>
                <patternFill patternType="solid">
                  <fgColor indexed="2"/>
                  <bgColor indexed="2"/>
                </patternFill>
              </fill>
            </x14:dxf>
          </x14:cfRule>
          <xm:sqref>J146</xm:sqref>
        </x14:conditionalFormatting>
        <x14:conditionalFormatting xmlns:xm="http://schemas.microsoft.com/office/excel/2006/main">
          <x14:cfRule type="expression" priority="112" id="{003200C7-00DC-40B2-968A-003500B200D0}">
            <xm:f>СЦ!J124&lt;&gt;IF(СЦ!I124=VLOOKUP(СЦ!I124,#REF!,1,FALSE),"2_Только субъекты МСП")</xm:f>
            <x14:dxf>
              <fill>
                <patternFill patternType="solid">
                  <fgColor indexed="2"/>
                  <bgColor indexed="2"/>
                </patternFill>
              </fill>
            </x14:dxf>
          </x14:cfRule>
          <xm:sqref>J227</xm:sqref>
        </x14:conditionalFormatting>
        <x14:conditionalFormatting xmlns:xm="http://schemas.microsoft.com/office/excel/2006/main">
          <x14:cfRule type="expression" priority="111" id="{00D400DD-00AF-4D56-A86C-00BE00380022}">
            <xm:f>СЦ!J124=IFERROR(VLOOKUP(СЦ!I124,#REF!,1,FALSE),"2_Только субъекты МСП")</xm:f>
            <x14:dxf>
              <fill>
                <patternFill patternType="solid">
                  <fgColor indexed="2"/>
                  <bgColor indexed="2"/>
                </patternFill>
              </fill>
            </x14:dxf>
          </x14:cfRule>
          <xm:sqref>J227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[_FES]Лист1!#REF!</xm:f>
          </x14:formula1>
          <xm:sqref>A272:A290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Z121"/>
  <sheetViews>
    <sheetView zoomScale="70" workbookViewId="0">
      <pane xSplit="7" ySplit="5" topLeftCell="H6" activePane="bottomRight" state="frozen"/>
      <selection activeCell="P119" sqref="P6:P119"/>
      <selection pane="topRight"/>
      <selection pane="bottomLeft"/>
      <selection pane="bottomRight" activeCell="P119" sqref="P6:P119"/>
    </sheetView>
  </sheetViews>
  <sheetFormatPr defaultRowHeight="15" x14ac:dyDescent="0.25"/>
  <cols>
    <col min="1" max="1" width="9.140625" style="139"/>
    <col min="2" max="2" width="11.7109375" style="139" customWidth="1"/>
    <col min="3" max="3" width="26.5703125" style="139" customWidth="1"/>
    <col min="4" max="4" width="20.7109375" style="139" customWidth="1"/>
    <col min="5" max="5" width="15.28515625" style="139" customWidth="1"/>
    <col min="6" max="6" width="9.140625" style="139" customWidth="1"/>
    <col min="7" max="7" width="33.5703125" style="139" customWidth="1"/>
    <col min="8" max="8" width="15" style="139" customWidth="1"/>
    <col min="9" max="9" width="17" style="139" customWidth="1"/>
    <col min="10" max="13" width="9.140625" style="139"/>
    <col min="14" max="14" width="23.7109375" style="139" customWidth="1"/>
    <col min="15" max="15" width="16.7109375" style="139" customWidth="1"/>
    <col min="16" max="16" width="15.5703125" style="139" customWidth="1"/>
    <col min="17" max="17" width="15.42578125" style="139" customWidth="1"/>
    <col min="18" max="19" width="11.85546875" style="139" customWidth="1"/>
    <col min="20" max="20" width="9.140625" style="139" customWidth="1"/>
    <col min="21" max="21" width="12.85546875" style="139" customWidth="1"/>
    <col min="22" max="22" width="21.85546875" style="139" customWidth="1"/>
    <col min="23" max="23" width="16.7109375" style="139" customWidth="1"/>
    <col min="24" max="24" width="13.42578125" style="139" customWidth="1"/>
    <col min="25" max="25" width="14.140625" style="139" customWidth="1"/>
    <col min="26" max="27" width="9.140625" style="139" customWidth="1"/>
    <col min="28" max="28" width="13.42578125" style="139" customWidth="1"/>
    <col min="29" max="29" width="17.140625" style="139" customWidth="1"/>
    <col min="30" max="30" width="33.28515625" style="139" customWidth="1"/>
    <col min="31" max="31" width="30" style="139" customWidth="1"/>
    <col min="32" max="32" width="14.85546875" style="139" customWidth="1"/>
    <col min="33" max="33" width="15" style="139" customWidth="1"/>
    <col min="34" max="34" width="9.140625" style="139" customWidth="1"/>
    <col min="35" max="35" width="18.28515625" style="139" customWidth="1"/>
    <col min="36" max="36" width="19.28515625" style="139" customWidth="1"/>
    <col min="37" max="37" width="13.140625" style="139" customWidth="1"/>
    <col min="38" max="38" width="14.140625" style="139" customWidth="1"/>
    <col min="39" max="39" width="13.85546875" style="139" customWidth="1"/>
    <col min="40" max="40" width="23.28515625" style="139" customWidth="1"/>
    <col min="41" max="42" width="9.140625" style="139"/>
    <col min="43" max="43" width="12.5703125" style="139" bestFit="1" customWidth="1"/>
    <col min="44" max="16384" width="9.140625" style="139"/>
  </cols>
  <sheetData>
    <row r="1" spans="1:52" ht="36" customHeight="1" x14ac:dyDescent="0.25"/>
    <row r="2" spans="1:52" s="140" customFormat="1" ht="15.75" x14ac:dyDescent="0.25">
      <c r="A2" s="1493" t="s">
        <v>1</v>
      </c>
      <c r="B2" s="1493" t="s">
        <v>2</v>
      </c>
      <c r="C2" s="1497" t="s">
        <v>3</v>
      </c>
      <c r="D2" s="1498"/>
      <c r="E2" s="1493" t="s">
        <v>4</v>
      </c>
      <c r="F2" s="1493" t="s">
        <v>5</v>
      </c>
      <c r="G2" s="1493" t="s">
        <v>6</v>
      </c>
      <c r="H2" s="1493" t="s">
        <v>7</v>
      </c>
      <c r="I2" s="1493" t="s">
        <v>8</v>
      </c>
      <c r="J2" s="1493" t="s">
        <v>9</v>
      </c>
      <c r="K2" s="1493" t="s">
        <v>10</v>
      </c>
      <c r="L2" s="1493" t="s">
        <v>11</v>
      </c>
      <c r="M2" s="1493" t="s">
        <v>12</v>
      </c>
      <c r="N2" s="1493" t="s">
        <v>13</v>
      </c>
      <c r="O2" s="1511" t="s">
        <v>14</v>
      </c>
      <c r="P2" s="1499" t="s">
        <v>15</v>
      </c>
      <c r="Q2" s="1505" t="s">
        <v>16</v>
      </c>
      <c r="R2" s="1506"/>
      <c r="S2" s="1506"/>
      <c r="T2" s="1507"/>
      <c r="U2" s="1493" t="s">
        <v>17</v>
      </c>
      <c r="V2" s="1493" t="s">
        <v>18</v>
      </c>
      <c r="W2" s="1493" t="s">
        <v>19</v>
      </c>
      <c r="X2" s="1501" t="s">
        <v>20</v>
      </c>
      <c r="Y2" s="1501" t="s">
        <v>21</v>
      </c>
      <c r="Z2" s="1497" t="s">
        <v>22</v>
      </c>
      <c r="AA2" s="1502"/>
      <c r="AB2" s="1502"/>
      <c r="AC2" s="1498"/>
      <c r="AD2" s="1497" t="s">
        <v>23</v>
      </c>
      <c r="AE2" s="1502"/>
      <c r="AF2" s="1502"/>
      <c r="AG2" s="1502"/>
      <c r="AH2" s="1502"/>
      <c r="AI2" s="1502"/>
      <c r="AJ2" s="1502"/>
      <c r="AK2" s="1502"/>
      <c r="AL2" s="1502"/>
      <c r="AM2" s="1498"/>
      <c r="AN2" s="1493" t="s">
        <v>24</v>
      </c>
      <c r="AO2" s="1493" t="s">
        <v>25</v>
      </c>
      <c r="AP2" s="1490" t="s">
        <v>26</v>
      </c>
      <c r="AQ2" s="1491"/>
      <c r="AR2" s="1491"/>
      <c r="AS2" s="1491"/>
      <c r="AT2" s="1491"/>
      <c r="AU2" s="1491"/>
      <c r="AV2" s="1491"/>
      <c r="AW2" s="1492"/>
      <c r="AX2" s="1493" t="s">
        <v>27</v>
      </c>
      <c r="AY2" s="1493" t="s">
        <v>28</v>
      </c>
      <c r="AZ2" s="1488" t="s">
        <v>29</v>
      </c>
    </row>
    <row r="3" spans="1:52" s="140" customFormat="1" ht="15.75" x14ac:dyDescent="0.25">
      <c r="A3" s="1494"/>
      <c r="B3" s="1494"/>
      <c r="C3" s="1493" t="s">
        <v>30</v>
      </c>
      <c r="D3" s="1493" t="s">
        <v>31</v>
      </c>
      <c r="E3" s="1494"/>
      <c r="F3" s="1494"/>
      <c r="G3" s="1494"/>
      <c r="H3" s="1494"/>
      <c r="I3" s="1494"/>
      <c r="J3" s="1494"/>
      <c r="K3" s="1494"/>
      <c r="L3" s="1494"/>
      <c r="M3" s="1494"/>
      <c r="N3" s="1494"/>
      <c r="O3" s="1512"/>
      <c r="P3" s="1514"/>
      <c r="Q3" s="1508"/>
      <c r="R3" s="1509"/>
      <c r="S3" s="1509"/>
      <c r="T3" s="1510"/>
      <c r="U3" s="1494"/>
      <c r="V3" s="1494"/>
      <c r="W3" s="1494"/>
      <c r="X3" s="1501"/>
      <c r="Y3" s="1501"/>
      <c r="Z3" s="1493" t="s">
        <v>32</v>
      </c>
      <c r="AA3" s="1493" t="s">
        <v>33</v>
      </c>
      <c r="AB3" s="1493" t="s">
        <v>34</v>
      </c>
      <c r="AC3" s="1493" t="s">
        <v>35</v>
      </c>
      <c r="AD3" s="1493" t="s">
        <v>36</v>
      </c>
      <c r="AE3" s="1493" t="s">
        <v>37</v>
      </c>
      <c r="AF3" s="1497" t="s">
        <v>38</v>
      </c>
      <c r="AG3" s="1498"/>
      <c r="AH3" s="1493" t="s">
        <v>39</v>
      </c>
      <c r="AI3" s="1497" t="s">
        <v>40</v>
      </c>
      <c r="AJ3" s="1498"/>
      <c r="AK3" s="1499" t="s">
        <v>41</v>
      </c>
      <c r="AL3" s="1493" t="s">
        <v>42</v>
      </c>
      <c r="AM3" s="1503" t="s">
        <v>43</v>
      </c>
      <c r="AN3" s="1494"/>
      <c r="AO3" s="1494"/>
      <c r="AP3" s="1488" t="s">
        <v>44</v>
      </c>
      <c r="AQ3" s="1488" t="s">
        <v>45</v>
      </c>
      <c r="AR3" s="1488" t="s">
        <v>46</v>
      </c>
      <c r="AS3" s="1488" t="s">
        <v>47</v>
      </c>
      <c r="AT3" s="1488" t="s">
        <v>48</v>
      </c>
      <c r="AU3" s="1486" t="s">
        <v>49</v>
      </c>
      <c r="AV3" s="1486" t="s">
        <v>50</v>
      </c>
      <c r="AW3" s="1488" t="s">
        <v>51</v>
      </c>
      <c r="AX3" s="1494"/>
      <c r="AY3" s="1494"/>
      <c r="AZ3" s="1496"/>
    </row>
    <row r="4" spans="1:52" s="140" customFormat="1" ht="31.5" x14ac:dyDescent="0.25">
      <c r="A4" s="1495"/>
      <c r="B4" s="1495"/>
      <c r="C4" s="1495"/>
      <c r="D4" s="1495"/>
      <c r="E4" s="1495"/>
      <c r="F4" s="1495"/>
      <c r="G4" s="1495"/>
      <c r="H4" s="1495"/>
      <c r="I4" s="1495"/>
      <c r="J4" s="1495"/>
      <c r="K4" s="1495"/>
      <c r="L4" s="1495"/>
      <c r="M4" s="1495"/>
      <c r="N4" s="1495"/>
      <c r="O4" s="1513"/>
      <c r="P4" s="1500"/>
      <c r="Q4" s="17" t="s">
        <v>820</v>
      </c>
      <c r="R4" s="17" t="s">
        <v>821</v>
      </c>
      <c r="S4" s="17" t="s">
        <v>822</v>
      </c>
      <c r="T4" s="17" t="s">
        <v>823</v>
      </c>
      <c r="U4" s="1495"/>
      <c r="V4" s="1495"/>
      <c r="W4" s="1495"/>
      <c r="X4" s="1501"/>
      <c r="Y4" s="1501"/>
      <c r="Z4" s="1495"/>
      <c r="AA4" s="1495"/>
      <c r="AB4" s="1495"/>
      <c r="AC4" s="1495"/>
      <c r="AD4" s="1495"/>
      <c r="AE4" s="1495"/>
      <c r="AF4" s="141" t="s">
        <v>52</v>
      </c>
      <c r="AG4" s="141" t="s">
        <v>53</v>
      </c>
      <c r="AH4" s="1495"/>
      <c r="AI4" s="141" t="s">
        <v>54</v>
      </c>
      <c r="AJ4" s="141" t="s">
        <v>53</v>
      </c>
      <c r="AK4" s="1500"/>
      <c r="AL4" s="1495"/>
      <c r="AM4" s="1504"/>
      <c r="AN4" s="1495"/>
      <c r="AO4" s="1495"/>
      <c r="AP4" s="1489"/>
      <c r="AQ4" s="1489"/>
      <c r="AR4" s="1489"/>
      <c r="AS4" s="1489"/>
      <c r="AT4" s="1489"/>
      <c r="AU4" s="1487"/>
      <c r="AV4" s="1487"/>
      <c r="AW4" s="1489"/>
      <c r="AX4" s="1495"/>
      <c r="AY4" s="1495"/>
      <c r="AZ4" s="1489"/>
    </row>
    <row r="5" spans="1:52" s="140" customFormat="1" ht="15.75" x14ac:dyDescent="0.25">
      <c r="A5" s="90">
        <v>1</v>
      </c>
      <c r="B5" s="90">
        <v>2</v>
      </c>
      <c r="C5" s="90">
        <v>3</v>
      </c>
      <c r="D5" s="90">
        <v>4</v>
      </c>
      <c r="E5" s="90">
        <v>5</v>
      </c>
      <c r="F5" s="90">
        <v>6</v>
      </c>
      <c r="G5" s="90">
        <v>7</v>
      </c>
      <c r="H5" s="90">
        <v>8</v>
      </c>
      <c r="I5" s="90">
        <v>9</v>
      </c>
      <c r="J5" s="90">
        <v>10</v>
      </c>
      <c r="K5" s="90">
        <v>11</v>
      </c>
      <c r="L5" s="90">
        <v>12</v>
      </c>
      <c r="M5" s="90">
        <v>13</v>
      </c>
      <c r="N5" s="90">
        <v>14</v>
      </c>
      <c r="O5" s="17">
        <v>15</v>
      </c>
      <c r="P5" s="90">
        <v>16</v>
      </c>
      <c r="Q5" s="90">
        <v>17</v>
      </c>
      <c r="R5" s="90">
        <v>18</v>
      </c>
      <c r="S5" s="90">
        <v>19</v>
      </c>
      <c r="T5" s="90">
        <v>20</v>
      </c>
      <c r="U5" s="90">
        <v>21</v>
      </c>
      <c r="V5" s="90">
        <v>22</v>
      </c>
      <c r="W5" s="90">
        <v>23</v>
      </c>
      <c r="X5" s="90">
        <v>24</v>
      </c>
      <c r="Y5" s="90">
        <v>25</v>
      </c>
      <c r="Z5" s="90">
        <v>26</v>
      </c>
      <c r="AA5" s="90">
        <v>27</v>
      </c>
      <c r="AB5" s="90">
        <v>28</v>
      </c>
      <c r="AC5" s="90">
        <v>29</v>
      </c>
      <c r="AD5" s="90">
        <v>30</v>
      </c>
      <c r="AE5" s="90">
        <v>31</v>
      </c>
      <c r="AF5" s="90">
        <v>32</v>
      </c>
      <c r="AG5" s="90">
        <v>33</v>
      </c>
      <c r="AH5" s="90">
        <v>34</v>
      </c>
      <c r="AI5" s="90">
        <v>35</v>
      </c>
      <c r="AJ5" s="90">
        <v>36</v>
      </c>
      <c r="AK5" s="90">
        <v>37</v>
      </c>
      <c r="AL5" s="90">
        <v>38</v>
      </c>
      <c r="AM5" s="90">
        <v>39</v>
      </c>
      <c r="AN5" s="90">
        <v>40</v>
      </c>
      <c r="AO5" s="90">
        <v>41</v>
      </c>
      <c r="AP5" s="90">
        <v>42</v>
      </c>
      <c r="AQ5" s="90">
        <v>43</v>
      </c>
      <c r="AR5" s="90">
        <v>44</v>
      </c>
      <c r="AS5" s="90">
        <v>45</v>
      </c>
      <c r="AT5" s="90">
        <v>46</v>
      </c>
      <c r="AU5" s="90">
        <v>47</v>
      </c>
      <c r="AV5" s="90">
        <v>48</v>
      </c>
      <c r="AW5" s="90">
        <v>49</v>
      </c>
      <c r="AX5" s="90">
        <v>50</v>
      </c>
      <c r="AY5" s="90">
        <v>51</v>
      </c>
      <c r="AZ5" s="90">
        <v>52</v>
      </c>
    </row>
    <row r="6" spans="1:52" s="83" customFormat="1" ht="31.5" x14ac:dyDescent="0.25">
      <c r="A6" s="55" t="s">
        <v>216</v>
      </c>
      <c r="B6" s="24"/>
      <c r="C6" s="21" t="s">
        <v>57</v>
      </c>
      <c r="D6" s="22" t="s">
        <v>178</v>
      </c>
      <c r="E6" s="19" t="s">
        <v>59</v>
      </c>
      <c r="F6" s="32">
        <v>1</v>
      </c>
      <c r="G6" s="21" t="s">
        <v>824</v>
      </c>
      <c r="H6" s="17" t="s">
        <v>825</v>
      </c>
      <c r="I6" s="17" t="s">
        <v>826</v>
      </c>
      <c r="J6" s="19">
        <v>2</v>
      </c>
      <c r="K6" s="24"/>
      <c r="L6" s="24" t="s">
        <v>827</v>
      </c>
      <c r="M6" s="21"/>
      <c r="N6" s="21" t="s">
        <v>64</v>
      </c>
      <c r="O6" s="25">
        <v>19.783000000000001</v>
      </c>
      <c r="P6" s="25">
        <f>O6*1.22</f>
        <v>24.135260000000002</v>
      </c>
      <c r="Q6" s="84"/>
      <c r="R6" s="78">
        <f t="shared" ref="R6:R24" si="0">P6</f>
        <v>24.135260000000002</v>
      </c>
      <c r="S6" s="84"/>
      <c r="T6" s="84"/>
      <c r="U6" s="30" t="s">
        <v>828</v>
      </c>
      <c r="V6" s="30" t="s">
        <v>57</v>
      </c>
      <c r="W6" s="30" t="s">
        <v>829</v>
      </c>
      <c r="X6" s="85">
        <v>46266</v>
      </c>
      <c r="Y6" s="86">
        <f t="shared" ref="Y6:Y25" si="1">X6+45</f>
        <v>46311</v>
      </c>
      <c r="Z6" s="87"/>
      <c r="AA6" s="87"/>
      <c r="AB6" s="87"/>
      <c r="AC6" s="87"/>
      <c r="AD6" s="87" t="str">
        <f t="shared" ref="AD6:AD25" si="2">G6</f>
        <v>Поставка спирта</v>
      </c>
      <c r="AE6" s="87"/>
      <c r="AF6" s="87">
        <v>112</v>
      </c>
      <c r="AG6" s="87" t="s">
        <v>830</v>
      </c>
      <c r="AH6" s="87">
        <v>11.999999999999993</v>
      </c>
      <c r="AI6" s="87">
        <v>93000000000</v>
      </c>
      <c r="AJ6" s="87" t="s">
        <v>184</v>
      </c>
      <c r="AK6" s="86">
        <f t="shared" ref="AK6:AK25" si="3">Y6+20</f>
        <v>46331</v>
      </c>
      <c r="AL6" s="86">
        <v>46397</v>
      </c>
      <c r="AM6" s="86">
        <f t="shared" ref="AM6:AM25" si="4">AL6+30</f>
        <v>46427</v>
      </c>
      <c r="AN6" s="88">
        <v>2027</v>
      </c>
      <c r="AO6" s="87"/>
      <c r="AP6" s="87"/>
      <c r="AQ6" s="87"/>
      <c r="AR6" s="87"/>
      <c r="AS6" s="87"/>
      <c r="AT6" s="87"/>
      <c r="AU6" s="87"/>
      <c r="AV6" s="87"/>
      <c r="AW6" s="87"/>
      <c r="AX6" s="87"/>
      <c r="AY6" s="87"/>
      <c r="AZ6" s="87"/>
    </row>
    <row r="7" spans="1:52" s="83" customFormat="1" ht="63" x14ac:dyDescent="0.25">
      <c r="A7" s="55" t="s">
        <v>216</v>
      </c>
      <c r="B7" s="24"/>
      <c r="C7" s="21" t="s">
        <v>57</v>
      </c>
      <c r="D7" s="22" t="s">
        <v>178</v>
      </c>
      <c r="E7" s="19" t="s">
        <v>59</v>
      </c>
      <c r="F7" s="32">
        <v>1</v>
      </c>
      <c r="G7" s="21" t="s">
        <v>831</v>
      </c>
      <c r="H7" s="17" t="s">
        <v>832</v>
      </c>
      <c r="I7" s="17" t="s">
        <v>833</v>
      </c>
      <c r="J7" s="19">
        <v>2</v>
      </c>
      <c r="K7" s="24"/>
      <c r="L7" s="24" t="s">
        <v>827</v>
      </c>
      <c r="M7" s="21"/>
      <c r="N7" s="21" t="s">
        <v>64</v>
      </c>
      <c r="O7" s="25">
        <v>31.212289999999999</v>
      </c>
      <c r="P7" s="25">
        <f t="shared" ref="P7:P25" si="5">O7*1.22</f>
        <v>38.078993799999999</v>
      </c>
      <c r="Q7" s="84"/>
      <c r="R7" s="78">
        <f t="shared" si="0"/>
        <v>38.078993799999999</v>
      </c>
      <c r="S7" s="84"/>
      <c r="T7" s="84"/>
      <c r="U7" s="30" t="s">
        <v>828</v>
      </c>
      <c r="V7" s="30" t="s">
        <v>57</v>
      </c>
      <c r="W7" s="30" t="s">
        <v>829</v>
      </c>
      <c r="X7" s="85">
        <v>46266</v>
      </c>
      <c r="Y7" s="86">
        <f t="shared" si="1"/>
        <v>46311</v>
      </c>
      <c r="Z7" s="87"/>
      <c r="AA7" s="87"/>
      <c r="AB7" s="87"/>
      <c r="AC7" s="87"/>
      <c r="AD7" s="87" t="str">
        <f t="shared" si="2"/>
        <v>Поставка арматуры трубопроводной, канализационной и комплектующих</v>
      </c>
      <c r="AE7" s="87"/>
      <c r="AF7" s="95">
        <v>876</v>
      </c>
      <c r="AG7" s="30" t="s">
        <v>145</v>
      </c>
      <c r="AH7" s="87">
        <v>123</v>
      </c>
      <c r="AI7" s="87">
        <v>93000000000</v>
      </c>
      <c r="AJ7" s="87" t="s">
        <v>184</v>
      </c>
      <c r="AK7" s="86">
        <f t="shared" si="3"/>
        <v>46331</v>
      </c>
      <c r="AL7" s="86">
        <v>46397</v>
      </c>
      <c r="AM7" s="86">
        <f t="shared" si="4"/>
        <v>46427</v>
      </c>
      <c r="AN7" s="88">
        <v>2027</v>
      </c>
      <c r="AO7" s="87"/>
      <c r="AP7" s="87"/>
      <c r="AQ7" s="87"/>
      <c r="AR7" s="87"/>
      <c r="AS7" s="87"/>
      <c r="AT7" s="87"/>
      <c r="AU7" s="87"/>
      <c r="AV7" s="87"/>
      <c r="AW7" s="87"/>
      <c r="AX7" s="87"/>
      <c r="AY7" s="87"/>
      <c r="AZ7" s="87"/>
    </row>
    <row r="8" spans="1:52" s="83" customFormat="1" ht="31.5" x14ac:dyDescent="0.25">
      <c r="A8" s="55" t="s">
        <v>216</v>
      </c>
      <c r="B8" s="24"/>
      <c r="C8" s="21" t="s">
        <v>57</v>
      </c>
      <c r="D8" s="22" t="s">
        <v>178</v>
      </c>
      <c r="E8" s="19" t="s">
        <v>59</v>
      </c>
      <c r="F8" s="32">
        <v>1</v>
      </c>
      <c r="G8" s="21" t="s">
        <v>834</v>
      </c>
      <c r="H8" s="17" t="s">
        <v>835</v>
      </c>
      <c r="I8" s="17" t="s">
        <v>836</v>
      </c>
      <c r="J8" s="19">
        <v>2</v>
      </c>
      <c r="K8" s="24"/>
      <c r="L8" s="24" t="s">
        <v>827</v>
      </c>
      <c r="M8" s="21"/>
      <c r="N8" s="21" t="s">
        <v>64</v>
      </c>
      <c r="O8" s="25">
        <v>43.858469999999997</v>
      </c>
      <c r="P8" s="25">
        <f t="shared" si="5"/>
        <v>53.507333399999993</v>
      </c>
      <c r="Q8" s="84"/>
      <c r="R8" s="78">
        <f t="shared" si="0"/>
        <v>53.507333399999993</v>
      </c>
      <c r="S8" s="84"/>
      <c r="T8" s="84"/>
      <c r="U8" s="30" t="s">
        <v>828</v>
      </c>
      <c r="V8" s="30" t="s">
        <v>57</v>
      </c>
      <c r="W8" s="30" t="s">
        <v>829</v>
      </c>
      <c r="X8" s="85">
        <v>46266</v>
      </c>
      <c r="Y8" s="86">
        <f t="shared" si="1"/>
        <v>46311</v>
      </c>
      <c r="Z8" s="87"/>
      <c r="AA8" s="87"/>
      <c r="AB8" s="87"/>
      <c r="AC8" s="87"/>
      <c r="AD8" s="87" t="str">
        <f t="shared" si="2"/>
        <v>Поставка газов технических</v>
      </c>
      <c r="AE8" s="87"/>
      <c r="AF8" s="95">
        <v>876</v>
      </c>
      <c r="AG8" s="30" t="s">
        <v>145</v>
      </c>
      <c r="AH8" s="142">
        <v>326</v>
      </c>
      <c r="AI8" s="87">
        <v>93000000000</v>
      </c>
      <c r="AJ8" s="87" t="s">
        <v>184</v>
      </c>
      <c r="AK8" s="86">
        <f t="shared" si="3"/>
        <v>46331</v>
      </c>
      <c r="AL8" s="86">
        <v>46397</v>
      </c>
      <c r="AM8" s="86">
        <f t="shared" si="4"/>
        <v>46427</v>
      </c>
      <c r="AN8" s="88">
        <v>2027</v>
      </c>
      <c r="AO8" s="87"/>
      <c r="AP8" s="87"/>
      <c r="AQ8" s="87"/>
      <c r="AR8" s="87"/>
      <c r="AS8" s="87"/>
      <c r="AT8" s="87"/>
      <c r="AU8" s="87"/>
      <c r="AV8" s="87"/>
      <c r="AW8" s="87"/>
      <c r="AX8" s="87"/>
      <c r="AY8" s="87"/>
      <c r="AZ8" s="87"/>
    </row>
    <row r="9" spans="1:52" s="83" customFormat="1" ht="63" x14ac:dyDescent="0.25">
      <c r="A9" s="55" t="s">
        <v>216</v>
      </c>
      <c r="B9" s="24"/>
      <c r="C9" s="21" t="s">
        <v>57</v>
      </c>
      <c r="D9" s="22" t="s">
        <v>178</v>
      </c>
      <c r="E9" s="19" t="s">
        <v>59</v>
      </c>
      <c r="F9" s="32">
        <v>1</v>
      </c>
      <c r="G9" s="21" t="s">
        <v>837</v>
      </c>
      <c r="H9" s="17" t="s">
        <v>113</v>
      </c>
      <c r="I9" s="17" t="s">
        <v>114</v>
      </c>
      <c r="J9" s="19">
        <v>2</v>
      </c>
      <c r="K9" s="24"/>
      <c r="L9" s="24" t="s">
        <v>827</v>
      </c>
      <c r="M9" s="21"/>
      <c r="N9" s="21" t="s">
        <v>64</v>
      </c>
      <c r="O9" s="25">
        <v>44.944139999999997</v>
      </c>
      <c r="P9" s="25">
        <f t="shared" si="5"/>
        <v>54.831850799999998</v>
      </c>
      <c r="Q9" s="84"/>
      <c r="R9" s="78">
        <f t="shared" si="0"/>
        <v>54.831850799999998</v>
      </c>
      <c r="S9" s="84"/>
      <c r="T9" s="84"/>
      <c r="U9" s="30" t="s">
        <v>828</v>
      </c>
      <c r="V9" s="30" t="s">
        <v>57</v>
      </c>
      <c r="W9" s="30" t="s">
        <v>829</v>
      </c>
      <c r="X9" s="85">
        <v>46266</v>
      </c>
      <c r="Y9" s="86">
        <f t="shared" si="1"/>
        <v>46311</v>
      </c>
      <c r="Z9" s="87"/>
      <c r="AA9" s="87"/>
      <c r="AB9" s="87"/>
      <c r="AC9" s="87"/>
      <c r="AD9" s="87" t="str">
        <f t="shared" si="2"/>
        <v>Поставка материалов для монтажа, крепления и прокладки кабельной продукции</v>
      </c>
      <c r="AE9" s="87"/>
      <c r="AF9" s="44" t="s">
        <v>222</v>
      </c>
      <c r="AG9" s="87" t="s">
        <v>106</v>
      </c>
      <c r="AH9" s="87">
        <v>1005</v>
      </c>
      <c r="AI9" s="87">
        <v>93000000000</v>
      </c>
      <c r="AJ9" s="87" t="s">
        <v>184</v>
      </c>
      <c r="AK9" s="86">
        <f t="shared" si="3"/>
        <v>46331</v>
      </c>
      <c r="AL9" s="86">
        <v>46397</v>
      </c>
      <c r="AM9" s="86">
        <f t="shared" si="4"/>
        <v>46427</v>
      </c>
      <c r="AN9" s="88">
        <v>2027</v>
      </c>
      <c r="AO9" s="87"/>
      <c r="AP9" s="87"/>
      <c r="AQ9" s="87"/>
      <c r="AR9" s="87"/>
      <c r="AS9" s="87"/>
      <c r="AT9" s="87"/>
      <c r="AU9" s="87"/>
      <c r="AV9" s="87"/>
      <c r="AW9" s="87"/>
      <c r="AX9" s="87"/>
      <c r="AY9" s="87"/>
      <c r="AZ9" s="87"/>
    </row>
    <row r="10" spans="1:52" s="83" customFormat="1" ht="31.5" x14ac:dyDescent="0.25">
      <c r="A10" s="19" t="s">
        <v>216</v>
      </c>
      <c r="B10" s="24"/>
      <c r="C10" s="21" t="s">
        <v>57</v>
      </c>
      <c r="D10" s="22" t="s">
        <v>178</v>
      </c>
      <c r="E10" s="19" t="s">
        <v>59</v>
      </c>
      <c r="F10" s="32">
        <v>1</v>
      </c>
      <c r="G10" s="21" t="s">
        <v>838</v>
      </c>
      <c r="H10" s="17" t="s">
        <v>232</v>
      </c>
      <c r="I10" s="17" t="s">
        <v>839</v>
      </c>
      <c r="J10" s="19">
        <v>2</v>
      </c>
      <c r="K10" s="24"/>
      <c r="L10" s="24" t="s">
        <v>827</v>
      </c>
      <c r="M10" s="21"/>
      <c r="N10" s="21" t="s">
        <v>64</v>
      </c>
      <c r="O10" s="25">
        <v>55.171874174039999</v>
      </c>
      <c r="P10" s="25">
        <f t="shared" si="5"/>
        <v>67.309686492328794</v>
      </c>
      <c r="Q10" s="84"/>
      <c r="R10" s="78">
        <f t="shared" si="0"/>
        <v>67.309686492328794</v>
      </c>
      <c r="S10" s="84"/>
      <c r="T10" s="84"/>
      <c r="U10" s="30" t="s">
        <v>828</v>
      </c>
      <c r="V10" s="30" t="s">
        <v>57</v>
      </c>
      <c r="W10" s="30" t="s">
        <v>829</v>
      </c>
      <c r="X10" s="85">
        <v>46266</v>
      </c>
      <c r="Y10" s="86">
        <f t="shared" si="1"/>
        <v>46311</v>
      </c>
      <c r="Z10" s="87"/>
      <c r="AA10" s="87"/>
      <c r="AB10" s="87"/>
      <c r="AC10" s="87"/>
      <c r="AD10" s="87" t="str">
        <f t="shared" si="2"/>
        <v>Поставка запасных частей к разъединителям</v>
      </c>
      <c r="AE10" s="87"/>
      <c r="AF10" s="44" t="s">
        <v>222</v>
      </c>
      <c r="AG10" s="87" t="s">
        <v>106</v>
      </c>
      <c r="AH10" s="87">
        <v>54</v>
      </c>
      <c r="AI10" s="87">
        <v>93000000000</v>
      </c>
      <c r="AJ10" s="87" t="s">
        <v>184</v>
      </c>
      <c r="AK10" s="86">
        <f t="shared" si="3"/>
        <v>46331</v>
      </c>
      <c r="AL10" s="86">
        <v>46397</v>
      </c>
      <c r="AM10" s="86">
        <f t="shared" si="4"/>
        <v>46427</v>
      </c>
      <c r="AN10" s="88">
        <v>2027</v>
      </c>
      <c r="AO10" s="87"/>
      <c r="AP10" s="87"/>
      <c r="AQ10" s="87"/>
      <c r="AR10" s="87"/>
      <c r="AS10" s="87"/>
      <c r="AT10" s="87"/>
      <c r="AU10" s="87"/>
      <c r="AV10" s="87"/>
      <c r="AW10" s="87"/>
      <c r="AX10" s="87"/>
      <c r="AY10" s="87"/>
      <c r="AZ10" s="87"/>
    </row>
    <row r="11" spans="1:52" s="83" customFormat="1" ht="31.5" x14ac:dyDescent="0.25">
      <c r="A11" s="55" t="s">
        <v>216</v>
      </c>
      <c r="B11" s="24"/>
      <c r="C11" s="21" t="s">
        <v>57</v>
      </c>
      <c r="D11" s="22" t="s">
        <v>178</v>
      </c>
      <c r="E11" s="19" t="s">
        <v>59</v>
      </c>
      <c r="F11" s="32">
        <v>1</v>
      </c>
      <c r="G11" s="21" t="s">
        <v>840</v>
      </c>
      <c r="H11" s="17" t="s">
        <v>841</v>
      </c>
      <c r="I11" s="17" t="s">
        <v>842</v>
      </c>
      <c r="J11" s="19">
        <v>2</v>
      </c>
      <c r="K11" s="24"/>
      <c r="L11" s="24" t="s">
        <v>827</v>
      </c>
      <c r="M11" s="21"/>
      <c r="N11" s="21" t="s">
        <v>64</v>
      </c>
      <c r="O11" s="25">
        <v>53.783329999999999</v>
      </c>
      <c r="P11" s="25">
        <f t="shared" si="5"/>
        <v>65.615662599999993</v>
      </c>
      <c r="Q11" s="84"/>
      <c r="R11" s="78">
        <f t="shared" si="0"/>
        <v>65.615662599999993</v>
      </c>
      <c r="S11" s="84"/>
      <c r="T11" s="84"/>
      <c r="U11" s="30" t="s">
        <v>828</v>
      </c>
      <c r="V11" s="30" t="s">
        <v>57</v>
      </c>
      <c r="W11" s="30" t="s">
        <v>829</v>
      </c>
      <c r="X11" s="85">
        <v>46266</v>
      </c>
      <c r="Y11" s="86">
        <f t="shared" si="1"/>
        <v>46311</v>
      </c>
      <c r="Z11" s="87"/>
      <c r="AA11" s="87"/>
      <c r="AB11" s="87"/>
      <c r="AC11" s="87"/>
      <c r="AD11" s="87" t="str">
        <f t="shared" si="2"/>
        <v>Поставка знаков и плакатов безопасности</v>
      </c>
      <c r="AE11" s="87"/>
      <c r="AF11" s="44" t="s">
        <v>222</v>
      </c>
      <c r="AG11" s="87" t="s">
        <v>106</v>
      </c>
      <c r="AH11" s="87">
        <v>36</v>
      </c>
      <c r="AI11" s="87">
        <v>93000000000</v>
      </c>
      <c r="AJ11" s="87" t="s">
        <v>184</v>
      </c>
      <c r="AK11" s="86">
        <f t="shared" si="3"/>
        <v>46331</v>
      </c>
      <c r="AL11" s="86">
        <v>46397</v>
      </c>
      <c r="AM11" s="86">
        <f t="shared" si="4"/>
        <v>46427</v>
      </c>
      <c r="AN11" s="88">
        <v>2027</v>
      </c>
      <c r="AO11" s="87"/>
      <c r="AP11" s="87"/>
      <c r="AQ11" s="87"/>
      <c r="AR11" s="87"/>
      <c r="AS11" s="87"/>
      <c r="AT11" s="87"/>
      <c r="AU11" s="87"/>
      <c r="AV11" s="87"/>
      <c r="AW11" s="87"/>
      <c r="AX11" s="87"/>
      <c r="AY11" s="87"/>
      <c r="AZ11" s="87"/>
    </row>
    <row r="12" spans="1:52" s="83" customFormat="1" ht="31.5" x14ac:dyDescent="0.25">
      <c r="A12" s="19" t="s">
        <v>216</v>
      </c>
      <c r="B12" s="24"/>
      <c r="C12" s="21" t="s">
        <v>57</v>
      </c>
      <c r="D12" s="22" t="s">
        <v>178</v>
      </c>
      <c r="E12" s="19" t="s">
        <v>59</v>
      </c>
      <c r="F12" s="32">
        <v>1</v>
      </c>
      <c r="G12" s="21" t="s">
        <v>843</v>
      </c>
      <c r="H12" s="17" t="s">
        <v>844</v>
      </c>
      <c r="I12" s="17" t="s">
        <v>845</v>
      </c>
      <c r="J12" s="19">
        <v>2</v>
      </c>
      <c r="K12" s="24"/>
      <c r="L12" s="24" t="s">
        <v>827</v>
      </c>
      <c r="M12" s="21"/>
      <c r="N12" s="21" t="s">
        <v>64</v>
      </c>
      <c r="O12" s="25">
        <v>48.584364411759999</v>
      </c>
      <c r="P12" s="25">
        <f t="shared" si="5"/>
        <v>59.272924582347201</v>
      </c>
      <c r="Q12" s="84"/>
      <c r="R12" s="78">
        <f t="shared" si="0"/>
        <v>59.272924582347201</v>
      </c>
      <c r="S12" s="84"/>
      <c r="T12" s="84"/>
      <c r="U12" s="30" t="s">
        <v>828</v>
      </c>
      <c r="V12" s="30" t="s">
        <v>57</v>
      </c>
      <c r="W12" s="30" t="s">
        <v>829</v>
      </c>
      <c r="X12" s="85">
        <v>46266</v>
      </c>
      <c r="Y12" s="86">
        <f t="shared" si="1"/>
        <v>46311</v>
      </c>
      <c r="Z12" s="87"/>
      <c r="AA12" s="87"/>
      <c r="AB12" s="87"/>
      <c r="AC12" s="87"/>
      <c r="AD12" s="87" t="str">
        <f t="shared" si="2"/>
        <v>Поставка окон ПВХ, дверей ПВХ</v>
      </c>
      <c r="AE12" s="87"/>
      <c r="AF12" s="44" t="s">
        <v>222</v>
      </c>
      <c r="AG12" s="87" t="s">
        <v>106</v>
      </c>
      <c r="AH12" s="87">
        <v>105</v>
      </c>
      <c r="AI12" s="87">
        <v>93000000000</v>
      </c>
      <c r="AJ12" s="87" t="s">
        <v>184</v>
      </c>
      <c r="AK12" s="86">
        <f t="shared" si="3"/>
        <v>46331</v>
      </c>
      <c r="AL12" s="86">
        <v>46397</v>
      </c>
      <c r="AM12" s="86">
        <f t="shared" si="4"/>
        <v>46427</v>
      </c>
      <c r="AN12" s="88">
        <v>2027</v>
      </c>
      <c r="AO12" s="87"/>
      <c r="AP12" s="87"/>
      <c r="AQ12" s="87"/>
      <c r="AR12" s="87"/>
      <c r="AS12" s="87"/>
      <c r="AT12" s="87"/>
      <c r="AU12" s="87"/>
      <c r="AV12" s="87"/>
      <c r="AW12" s="87"/>
      <c r="AX12" s="87"/>
      <c r="AY12" s="87"/>
      <c r="AZ12" s="87"/>
    </row>
    <row r="13" spans="1:52" s="83" customFormat="1" ht="31.5" x14ac:dyDescent="0.25">
      <c r="A13" s="55" t="s">
        <v>216</v>
      </c>
      <c r="B13" s="24"/>
      <c r="C13" s="21" t="s">
        <v>57</v>
      </c>
      <c r="D13" s="22" t="s">
        <v>178</v>
      </c>
      <c r="E13" s="19" t="s">
        <v>59</v>
      </c>
      <c r="F13" s="32">
        <v>1</v>
      </c>
      <c r="G13" s="21" t="s">
        <v>846</v>
      </c>
      <c r="H13" s="17" t="s">
        <v>113</v>
      </c>
      <c r="I13" s="17" t="s">
        <v>114</v>
      </c>
      <c r="J13" s="19">
        <v>2</v>
      </c>
      <c r="K13" s="24"/>
      <c r="L13" s="24" t="s">
        <v>827</v>
      </c>
      <c r="M13" s="21"/>
      <c r="N13" s="21" t="s">
        <v>64</v>
      </c>
      <c r="O13" s="25">
        <v>6.4000500000000002</v>
      </c>
      <c r="P13" s="25">
        <f t="shared" si="5"/>
        <v>7.8080610000000004</v>
      </c>
      <c r="Q13" s="84"/>
      <c r="R13" s="78">
        <f t="shared" si="0"/>
        <v>7.8080610000000004</v>
      </c>
      <c r="S13" s="84"/>
      <c r="T13" s="84"/>
      <c r="U13" s="30" t="s">
        <v>828</v>
      </c>
      <c r="V13" s="30" t="s">
        <v>57</v>
      </c>
      <c r="W13" s="30" t="s">
        <v>829</v>
      </c>
      <c r="X13" s="85">
        <v>46266</v>
      </c>
      <c r="Y13" s="86">
        <f t="shared" si="1"/>
        <v>46311</v>
      </c>
      <c r="Z13" s="87"/>
      <c r="AA13" s="87"/>
      <c r="AB13" s="87"/>
      <c r="AC13" s="87"/>
      <c r="AD13" s="87" t="str">
        <f t="shared" si="2"/>
        <v>Поставка кабельных наконечников и гильз</v>
      </c>
      <c r="AE13" s="87"/>
      <c r="AF13" s="44" t="s">
        <v>222</v>
      </c>
      <c r="AG13" s="87" t="s">
        <v>106</v>
      </c>
      <c r="AH13" s="87">
        <v>401</v>
      </c>
      <c r="AI13" s="87">
        <v>93000000000</v>
      </c>
      <c r="AJ13" s="87" t="s">
        <v>184</v>
      </c>
      <c r="AK13" s="86">
        <f t="shared" si="3"/>
        <v>46331</v>
      </c>
      <c r="AL13" s="86">
        <v>46397</v>
      </c>
      <c r="AM13" s="86">
        <f t="shared" si="4"/>
        <v>46427</v>
      </c>
      <c r="AN13" s="88">
        <v>2027</v>
      </c>
      <c r="AO13" s="87"/>
      <c r="AP13" s="87"/>
      <c r="AQ13" s="87"/>
      <c r="AR13" s="87"/>
      <c r="AS13" s="87"/>
      <c r="AT13" s="87"/>
      <c r="AU13" s="87"/>
      <c r="AV13" s="87"/>
      <c r="AW13" s="87"/>
      <c r="AX13" s="87"/>
      <c r="AY13" s="87"/>
      <c r="AZ13" s="87"/>
    </row>
    <row r="14" spans="1:52" s="83" customFormat="1" ht="31.5" x14ac:dyDescent="0.25">
      <c r="A14" s="55" t="s">
        <v>216</v>
      </c>
      <c r="B14" s="24"/>
      <c r="C14" s="21" t="s">
        <v>57</v>
      </c>
      <c r="D14" s="22" t="s">
        <v>178</v>
      </c>
      <c r="E14" s="19" t="s">
        <v>59</v>
      </c>
      <c r="F14" s="32">
        <v>1</v>
      </c>
      <c r="G14" s="21" t="s">
        <v>847</v>
      </c>
      <c r="H14" s="17" t="s">
        <v>168</v>
      </c>
      <c r="I14" s="17" t="s">
        <v>848</v>
      </c>
      <c r="J14" s="19">
        <v>1</v>
      </c>
      <c r="K14" s="24"/>
      <c r="L14" s="24" t="s">
        <v>827</v>
      </c>
      <c r="M14" s="21"/>
      <c r="N14" s="21" t="s">
        <v>64</v>
      </c>
      <c r="O14" s="25">
        <v>40.341389999999997</v>
      </c>
      <c r="P14" s="25">
        <f t="shared" si="5"/>
        <v>49.216495799999997</v>
      </c>
      <c r="Q14" s="84"/>
      <c r="R14" s="78">
        <f t="shared" si="0"/>
        <v>49.216495799999997</v>
      </c>
      <c r="S14" s="84"/>
      <c r="T14" s="84"/>
      <c r="U14" s="30" t="s">
        <v>828</v>
      </c>
      <c r="V14" s="30" t="s">
        <v>57</v>
      </c>
      <c r="W14" s="30" t="s">
        <v>829</v>
      </c>
      <c r="X14" s="85">
        <v>46266</v>
      </c>
      <c r="Y14" s="86">
        <f t="shared" si="1"/>
        <v>46311</v>
      </c>
      <c r="Z14" s="87"/>
      <c r="AA14" s="87"/>
      <c r="AB14" s="87"/>
      <c r="AC14" s="87"/>
      <c r="AD14" s="87" t="str">
        <f t="shared" si="2"/>
        <v>Поставка материалов электроизоляционных</v>
      </c>
      <c r="AE14" s="87"/>
      <c r="AF14" s="44" t="s">
        <v>222</v>
      </c>
      <c r="AG14" s="87" t="s">
        <v>106</v>
      </c>
      <c r="AH14" s="87">
        <v>2187.7999999999997</v>
      </c>
      <c r="AI14" s="87">
        <v>93000000000</v>
      </c>
      <c r="AJ14" s="87" t="s">
        <v>184</v>
      </c>
      <c r="AK14" s="86">
        <f t="shared" si="3"/>
        <v>46331</v>
      </c>
      <c r="AL14" s="86">
        <v>46397</v>
      </c>
      <c r="AM14" s="86">
        <f t="shared" si="4"/>
        <v>46427</v>
      </c>
      <c r="AN14" s="88">
        <v>2027</v>
      </c>
      <c r="AO14" s="87"/>
      <c r="AP14" s="87"/>
      <c r="AQ14" s="87"/>
      <c r="AR14" s="87"/>
      <c r="AS14" s="87"/>
      <c r="AT14" s="87"/>
      <c r="AU14" s="87"/>
      <c r="AV14" s="87"/>
      <c r="AW14" s="87"/>
      <c r="AX14" s="87"/>
      <c r="AY14" s="87"/>
      <c r="AZ14" s="87"/>
    </row>
    <row r="15" spans="1:52" s="83" customFormat="1" ht="31.5" x14ac:dyDescent="0.25">
      <c r="A15" s="55" t="s">
        <v>216</v>
      </c>
      <c r="B15" s="24"/>
      <c r="C15" s="21" t="s">
        <v>57</v>
      </c>
      <c r="D15" s="22" t="s">
        <v>178</v>
      </c>
      <c r="E15" s="19" t="s">
        <v>59</v>
      </c>
      <c r="F15" s="32">
        <v>1</v>
      </c>
      <c r="G15" s="21" t="s">
        <v>849</v>
      </c>
      <c r="H15" s="17" t="s">
        <v>850</v>
      </c>
      <c r="I15" s="17" t="s">
        <v>851</v>
      </c>
      <c r="J15" s="19">
        <v>2</v>
      </c>
      <c r="K15" s="24"/>
      <c r="L15" s="24" t="s">
        <v>827</v>
      </c>
      <c r="M15" s="21"/>
      <c r="N15" s="21" t="s">
        <v>64</v>
      </c>
      <c r="O15" s="25">
        <v>25.471969999999999</v>
      </c>
      <c r="P15" s="25">
        <f t="shared" si="5"/>
        <v>31.075803399999998</v>
      </c>
      <c r="Q15" s="84"/>
      <c r="R15" s="78">
        <f t="shared" si="0"/>
        <v>31.075803399999998</v>
      </c>
      <c r="S15" s="84"/>
      <c r="T15" s="84"/>
      <c r="U15" s="30" t="s">
        <v>828</v>
      </c>
      <c r="V15" s="30" t="s">
        <v>57</v>
      </c>
      <c r="W15" s="30" t="s">
        <v>829</v>
      </c>
      <c r="X15" s="85">
        <v>46266</v>
      </c>
      <c r="Y15" s="86">
        <f t="shared" si="1"/>
        <v>46311</v>
      </c>
      <c r="Z15" s="87"/>
      <c r="AA15" s="87"/>
      <c r="AB15" s="87"/>
      <c r="AC15" s="87"/>
      <c r="AD15" s="87" t="str">
        <f t="shared" si="2"/>
        <v>Поставка метизов, крепежа</v>
      </c>
      <c r="AE15" s="87"/>
      <c r="AF15" s="44" t="s">
        <v>222</v>
      </c>
      <c r="AG15" s="87" t="s">
        <v>106</v>
      </c>
      <c r="AH15" s="87">
        <v>19768</v>
      </c>
      <c r="AI15" s="87">
        <v>93000000000</v>
      </c>
      <c r="AJ15" s="87" t="s">
        <v>184</v>
      </c>
      <c r="AK15" s="86">
        <f t="shared" si="3"/>
        <v>46331</v>
      </c>
      <c r="AL15" s="86">
        <v>46397</v>
      </c>
      <c r="AM15" s="86">
        <f t="shared" si="4"/>
        <v>46427</v>
      </c>
      <c r="AN15" s="88">
        <v>2027</v>
      </c>
      <c r="AO15" s="87"/>
      <c r="AP15" s="87"/>
      <c r="AQ15" s="87"/>
      <c r="AR15" s="87"/>
      <c r="AS15" s="87"/>
      <c r="AT15" s="87"/>
      <c r="AU15" s="87"/>
      <c r="AV15" s="87"/>
      <c r="AW15" s="87"/>
      <c r="AX15" s="87"/>
      <c r="AY15" s="87"/>
      <c r="AZ15" s="87"/>
    </row>
    <row r="16" spans="1:52" s="83" customFormat="1" ht="31.5" x14ac:dyDescent="0.25">
      <c r="A16" s="19" t="s">
        <v>216</v>
      </c>
      <c r="B16" s="24"/>
      <c r="C16" s="21" t="s">
        <v>57</v>
      </c>
      <c r="D16" s="22" t="s">
        <v>178</v>
      </c>
      <c r="E16" s="19" t="s">
        <v>59</v>
      </c>
      <c r="F16" s="32">
        <v>1</v>
      </c>
      <c r="G16" s="21" t="s">
        <v>852</v>
      </c>
      <c r="H16" s="17" t="s">
        <v>93</v>
      </c>
      <c r="I16" s="17" t="s">
        <v>853</v>
      </c>
      <c r="J16" s="19">
        <v>2</v>
      </c>
      <c r="K16" s="24"/>
      <c r="L16" s="24" t="s">
        <v>827</v>
      </c>
      <c r="M16" s="21"/>
      <c r="N16" s="21" t="s">
        <v>64</v>
      </c>
      <c r="O16" s="25">
        <v>31.492538011499999</v>
      </c>
      <c r="P16" s="25">
        <f t="shared" si="5"/>
        <v>38.420896374030001</v>
      </c>
      <c r="Q16" s="84"/>
      <c r="R16" s="78">
        <f t="shared" si="0"/>
        <v>38.420896374030001</v>
      </c>
      <c r="S16" s="84"/>
      <c r="T16" s="84"/>
      <c r="U16" s="30" t="s">
        <v>828</v>
      </c>
      <c r="V16" s="30" t="s">
        <v>57</v>
      </c>
      <c r="W16" s="30" t="s">
        <v>829</v>
      </c>
      <c r="X16" s="85">
        <v>46266</v>
      </c>
      <c r="Y16" s="86">
        <f t="shared" si="1"/>
        <v>46311</v>
      </c>
      <c r="Z16" s="87"/>
      <c r="AA16" s="87"/>
      <c r="AB16" s="87"/>
      <c r="AC16" s="87"/>
      <c r="AD16" s="87" t="str">
        <f t="shared" si="2"/>
        <v>Поставка неизолированного провода</v>
      </c>
      <c r="AE16" s="87"/>
      <c r="AF16" s="89" t="s">
        <v>96</v>
      </c>
      <c r="AG16" s="143" t="s">
        <v>854</v>
      </c>
      <c r="AH16" s="87">
        <v>5304</v>
      </c>
      <c r="AI16" s="87">
        <v>93000000000</v>
      </c>
      <c r="AJ16" s="87" t="s">
        <v>184</v>
      </c>
      <c r="AK16" s="86">
        <f t="shared" si="3"/>
        <v>46331</v>
      </c>
      <c r="AL16" s="86">
        <v>46397</v>
      </c>
      <c r="AM16" s="86">
        <f t="shared" si="4"/>
        <v>46427</v>
      </c>
      <c r="AN16" s="88">
        <v>2027</v>
      </c>
      <c r="AO16" s="87"/>
      <c r="AP16" s="87"/>
      <c r="AQ16" s="87"/>
      <c r="AR16" s="87"/>
      <c r="AS16" s="87"/>
      <c r="AT16" s="87"/>
      <c r="AU16" s="87"/>
      <c r="AV16" s="87"/>
      <c r="AW16" s="87"/>
      <c r="AX16" s="87"/>
      <c r="AY16" s="87"/>
      <c r="AZ16" s="87"/>
    </row>
    <row r="17" spans="1:52" s="83" customFormat="1" ht="31.5" x14ac:dyDescent="0.25">
      <c r="A17" s="55" t="s">
        <v>216</v>
      </c>
      <c r="B17" s="24"/>
      <c r="C17" s="21" t="s">
        <v>57</v>
      </c>
      <c r="D17" s="22" t="s">
        <v>178</v>
      </c>
      <c r="E17" s="19" t="s">
        <v>59</v>
      </c>
      <c r="F17" s="32">
        <v>1</v>
      </c>
      <c r="G17" s="21" t="s">
        <v>855</v>
      </c>
      <c r="H17" s="17" t="s">
        <v>232</v>
      </c>
      <c r="I17" s="17" t="s">
        <v>856</v>
      </c>
      <c r="J17" s="19">
        <v>2</v>
      </c>
      <c r="K17" s="24"/>
      <c r="L17" s="24" t="s">
        <v>827</v>
      </c>
      <c r="M17" s="21"/>
      <c r="N17" s="21" t="s">
        <v>64</v>
      </c>
      <c r="O17" s="25">
        <v>74.473190000000002</v>
      </c>
      <c r="P17" s="25">
        <f t="shared" si="5"/>
        <v>90.857291799999999</v>
      </c>
      <c r="Q17" s="84"/>
      <c r="R17" s="78">
        <f t="shared" si="0"/>
        <v>90.857291799999999</v>
      </c>
      <c r="S17" s="84"/>
      <c r="T17" s="84"/>
      <c r="U17" s="30" t="s">
        <v>828</v>
      </c>
      <c r="V17" s="30" t="s">
        <v>57</v>
      </c>
      <c r="W17" s="30" t="s">
        <v>829</v>
      </c>
      <c r="X17" s="85">
        <v>46266</v>
      </c>
      <c r="Y17" s="86">
        <f t="shared" si="1"/>
        <v>46311</v>
      </c>
      <c r="Z17" s="87"/>
      <c r="AA17" s="87"/>
      <c r="AB17" s="87"/>
      <c r="AC17" s="87"/>
      <c r="AD17" s="87" t="str">
        <f t="shared" si="2"/>
        <v>Поставка предохранителей</v>
      </c>
      <c r="AE17" s="87"/>
      <c r="AF17" s="95">
        <v>876</v>
      </c>
      <c r="AG17" s="30" t="s">
        <v>145</v>
      </c>
      <c r="AH17" s="87">
        <v>168</v>
      </c>
      <c r="AI17" s="87">
        <v>93000000000</v>
      </c>
      <c r="AJ17" s="87" t="s">
        <v>184</v>
      </c>
      <c r="AK17" s="86">
        <f t="shared" si="3"/>
        <v>46331</v>
      </c>
      <c r="AL17" s="86">
        <v>46397</v>
      </c>
      <c r="AM17" s="86">
        <f t="shared" si="4"/>
        <v>46427</v>
      </c>
      <c r="AN17" s="88">
        <v>2027</v>
      </c>
      <c r="AO17" s="87"/>
      <c r="AP17" s="87"/>
      <c r="AQ17" s="87"/>
      <c r="AR17" s="87"/>
      <c r="AS17" s="87"/>
      <c r="AT17" s="87"/>
      <c r="AU17" s="87"/>
      <c r="AV17" s="87"/>
      <c r="AW17" s="87"/>
      <c r="AX17" s="87"/>
      <c r="AY17" s="87"/>
      <c r="AZ17" s="87"/>
    </row>
    <row r="18" spans="1:52" s="83" customFormat="1" ht="31.5" x14ac:dyDescent="0.25">
      <c r="A18" s="19" t="s">
        <v>216</v>
      </c>
      <c r="B18" s="24"/>
      <c r="C18" s="21" t="s">
        <v>57</v>
      </c>
      <c r="D18" s="22" t="s">
        <v>178</v>
      </c>
      <c r="E18" s="19" t="s">
        <v>59</v>
      </c>
      <c r="F18" s="32">
        <v>1</v>
      </c>
      <c r="G18" s="21" t="s">
        <v>857</v>
      </c>
      <c r="H18" s="17" t="s">
        <v>858</v>
      </c>
      <c r="I18" s="17" t="s">
        <v>859</v>
      </c>
      <c r="J18" s="19">
        <v>2</v>
      </c>
      <c r="K18" s="24"/>
      <c r="L18" s="24" t="s">
        <v>827</v>
      </c>
      <c r="M18" s="21"/>
      <c r="N18" s="21" t="s">
        <v>64</v>
      </c>
      <c r="O18" s="25">
        <v>43.558521240440001</v>
      </c>
      <c r="P18" s="25">
        <f>O18*1.22</f>
        <v>53.141395913336801</v>
      </c>
      <c r="Q18" s="84"/>
      <c r="R18" s="78">
        <f t="shared" si="0"/>
        <v>53.141395913336801</v>
      </c>
      <c r="S18" s="84"/>
      <c r="T18" s="84"/>
      <c r="U18" s="30" t="s">
        <v>828</v>
      </c>
      <c r="V18" s="30" t="s">
        <v>57</v>
      </c>
      <c r="W18" s="30" t="s">
        <v>829</v>
      </c>
      <c r="X18" s="85">
        <v>46266</v>
      </c>
      <c r="Y18" s="86">
        <f t="shared" si="1"/>
        <v>46311</v>
      </c>
      <c r="Z18" s="87"/>
      <c r="AA18" s="87"/>
      <c r="AB18" s="87"/>
      <c r="AC18" s="87"/>
      <c r="AD18" s="87" t="str">
        <f t="shared" si="2"/>
        <v>Поставка резинотехнических и асботехнических изделий</v>
      </c>
      <c r="AE18" s="87"/>
      <c r="AF18" s="95">
        <v>876</v>
      </c>
      <c r="AG18" s="30" t="s">
        <v>145</v>
      </c>
      <c r="AH18" s="87">
        <v>348.79999999999978</v>
      </c>
      <c r="AI18" s="87">
        <v>93000000000</v>
      </c>
      <c r="AJ18" s="87" t="s">
        <v>184</v>
      </c>
      <c r="AK18" s="86">
        <f t="shared" si="3"/>
        <v>46331</v>
      </c>
      <c r="AL18" s="86">
        <v>46397</v>
      </c>
      <c r="AM18" s="86">
        <f t="shared" si="4"/>
        <v>46427</v>
      </c>
      <c r="AN18" s="88">
        <v>2027</v>
      </c>
      <c r="AO18" s="87"/>
      <c r="AP18" s="87"/>
      <c r="AQ18" s="87"/>
      <c r="AR18" s="87"/>
      <c r="AS18" s="87"/>
      <c r="AT18" s="87"/>
      <c r="AU18" s="87"/>
      <c r="AV18" s="87"/>
      <c r="AW18" s="87"/>
      <c r="AX18" s="87"/>
      <c r="AY18" s="87"/>
      <c r="AZ18" s="87"/>
    </row>
    <row r="19" spans="1:52" s="83" customFormat="1" ht="31.5" x14ac:dyDescent="0.25">
      <c r="A19" s="19" t="s">
        <v>216</v>
      </c>
      <c r="B19" s="24"/>
      <c r="C19" s="21" t="s">
        <v>57</v>
      </c>
      <c r="D19" s="22" t="s">
        <v>178</v>
      </c>
      <c r="E19" s="19" t="s">
        <v>59</v>
      </c>
      <c r="F19" s="32">
        <v>1</v>
      </c>
      <c r="G19" s="21" t="s">
        <v>860</v>
      </c>
      <c r="H19" s="17" t="s">
        <v>113</v>
      </c>
      <c r="I19" s="17" t="s">
        <v>861</v>
      </c>
      <c r="J19" s="19">
        <v>2</v>
      </c>
      <c r="K19" s="24"/>
      <c r="L19" s="24" t="s">
        <v>827</v>
      </c>
      <c r="M19" s="21"/>
      <c r="N19" s="21" t="s">
        <v>64</v>
      </c>
      <c r="O19" s="25">
        <v>76.238778125620001</v>
      </c>
      <c r="P19" s="25">
        <f t="shared" si="5"/>
        <v>93.011309313256405</v>
      </c>
      <c r="Q19" s="84"/>
      <c r="R19" s="78">
        <f t="shared" si="0"/>
        <v>93.011309313256405</v>
      </c>
      <c r="S19" s="84"/>
      <c r="T19" s="84"/>
      <c r="U19" s="30" t="s">
        <v>828</v>
      </c>
      <c r="V19" s="30" t="s">
        <v>57</v>
      </c>
      <c r="W19" s="30" t="s">
        <v>829</v>
      </c>
      <c r="X19" s="85">
        <v>46266</v>
      </c>
      <c r="Y19" s="86">
        <f t="shared" si="1"/>
        <v>46311</v>
      </c>
      <c r="Z19" s="87"/>
      <c r="AA19" s="87"/>
      <c r="AB19" s="87"/>
      <c r="AC19" s="87"/>
      <c r="AD19" s="87" t="str">
        <f t="shared" si="2"/>
        <v>Поставка рубильников</v>
      </c>
      <c r="AE19" s="87"/>
      <c r="AF19" s="44" t="s">
        <v>222</v>
      </c>
      <c r="AG19" s="87" t="s">
        <v>106</v>
      </c>
      <c r="AH19" s="87">
        <v>7</v>
      </c>
      <c r="AI19" s="87">
        <v>93000000000</v>
      </c>
      <c r="AJ19" s="87" t="s">
        <v>184</v>
      </c>
      <c r="AK19" s="86">
        <f t="shared" si="3"/>
        <v>46331</v>
      </c>
      <c r="AL19" s="86">
        <v>46397</v>
      </c>
      <c r="AM19" s="86">
        <f t="shared" si="4"/>
        <v>46427</v>
      </c>
      <c r="AN19" s="88">
        <v>2027</v>
      </c>
      <c r="AO19" s="87"/>
      <c r="AP19" s="87"/>
      <c r="AQ19" s="87"/>
      <c r="AR19" s="87"/>
      <c r="AS19" s="87"/>
      <c r="AT19" s="87"/>
      <c r="AU19" s="87"/>
      <c r="AV19" s="87"/>
      <c r="AW19" s="87"/>
      <c r="AX19" s="87"/>
      <c r="AY19" s="87"/>
      <c r="AZ19" s="87"/>
    </row>
    <row r="20" spans="1:52" s="83" customFormat="1" ht="60" customHeight="1" x14ac:dyDescent="0.25">
      <c r="A20" s="19" t="s">
        <v>216</v>
      </c>
      <c r="B20" s="24"/>
      <c r="C20" s="21" t="s">
        <v>57</v>
      </c>
      <c r="D20" s="22" t="s">
        <v>178</v>
      </c>
      <c r="E20" s="19" t="s">
        <v>59</v>
      </c>
      <c r="F20" s="32">
        <v>1</v>
      </c>
      <c r="G20" s="21" t="s">
        <v>468</v>
      </c>
      <c r="H20" s="17" t="s">
        <v>835</v>
      </c>
      <c r="I20" s="90" t="s">
        <v>862</v>
      </c>
      <c r="J20" s="19">
        <v>2</v>
      </c>
      <c r="K20" s="24"/>
      <c r="L20" s="24" t="s">
        <v>827</v>
      </c>
      <c r="M20" s="21"/>
      <c r="N20" s="21" t="s">
        <v>64</v>
      </c>
      <c r="O20" s="25">
        <v>1.354551324</v>
      </c>
      <c r="P20" s="25">
        <f t="shared" si="5"/>
        <v>1.6525526152799999</v>
      </c>
      <c r="Q20" s="84"/>
      <c r="R20" s="78">
        <f t="shared" si="0"/>
        <v>1.6525526152799999</v>
      </c>
      <c r="S20" s="84"/>
      <c r="T20" s="84"/>
      <c r="U20" s="30" t="s">
        <v>828</v>
      </c>
      <c r="V20" s="30" t="s">
        <v>57</v>
      </c>
      <c r="W20" s="30" t="s">
        <v>829</v>
      </c>
      <c r="X20" s="85">
        <v>46266</v>
      </c>
      <c r="Y20" s="86">
        <f t="shared" si="1"/>
        <v>46311</v>
      </c>
      <c r="Z20" s="87"/>
      <c r="AA20" s="87"/>
      <c r="AB20" s="87"/>
      <c r="AC20" s="87"/>
      <c r="AD20" s="87" t="str">
        <f t="shared" si="2"/>
        <v>Поставка расходных материалов для оргтехники</v>
      </c>
      <c r="AE20" s="87"/>
      <c r="AF20" s="95">
        <v>876</v>
      </c>
      <c r="AG20" s="30" t="s">
        <v>145</v>
      </c>
      <c r="AH20" s="87">
        <v>5</v>
      </c>
      <c r="AI20" s="87">
        <v>93000000000</v>
      </c>
      <c r="AJ20" s="87" t="s">
        <v>184</v>
      </c>
      <c r="AK20" s="86">
        <f t="shared" si="3"/>
        <v>46331</v>
      </c>
      <c r="AL20" s="86">
        <v>46397</v>
      </c>
      <c r="AM20" s="86">
        <f t="shared" si="4"/>
        <v>46427</v>
      </c>
      <c r="AN20" s="88">
        <v>2027</v>
      </c>
      <c r="AO20" s="87"/>
      <c r="AP20" s="87"/>
      <c r="AQ20" s="87"/>
      <c r="AR20" s="87"/>
      <c r="AS20" s="87"/>
      <c r="AT20" s="87"/>
      <c r="AU20" s="87"/>
      <c r="AV20" s="87"/>
      <c r="AW20" s="87"/>
      <c r="AX20" s="87"/>
      <c r="AY20" s="87"/>
      <c r="AZ20" s="87"/>
    </row>
    <row r="21" spans="1:52" s="83" customFormat="1" ht="47.25" x14ac:dyDescent="0.25">
      <c r="A21" s="19" t="s">
        <v>216</v>
      </c>
      <c r="B21" s="24"/>
      <c r="C21" s="21" t="s">
        <v>57</v>
      </c>
      <c r="D21" s="22" t="s">
        <v>178</v>
      </c>
      <c r="E21" s="19" t="s">
        <v>59</v>
      </c>
      <c r="F21" s="32">
        <v>1</v>
      </c>
      <c r="G21" s="21" t="s">
        <v>863</v>
      </c>
      <c r="H21" s="17" t="s">
        <v>864</v>
      </c>
      <c r="I21" s="17" t="s">
        <v>865</v>
      </c>
      <c r="J21" s="19">
        <v>2</v>
      </c>
      <c r="K21" s="24"/>
      <c r="L21" s="24" t="s">
        <v>827</v>
      </c>
      <c r="M21" s="21"/>
      <c r="N21" s="21" t="s">
        <v>64</v>
      </c>
      <c r="O21" s="25">
        <v>12.32832091086</v>
      </c>
      <c r="P21" s="25">
        <f t="shared" si="5"/>
        <v>15.0405515112492</v>
      </c>
      <c r="Q21" s="84"/>
      <c r="R21" s="78">
        <f t="shared" si="0"/>
        <v>15.0405515112492</v>
      </c>
      <c r="S21" s="84"/>
      <c r="T21" s="84"/>
      <c r="U21" s="30" t="s">
        <v>828</v>
      </c>
      <c r="V21" s="30" t="s">
        <v>57</v>
      </c>
      <c r="W21" s="30" t="s">
        <v>829</v>
      </c>
      <c r="X21" s="85">
        <v>46266</v>
      </c>
      <c r="Y21" s="86">
        <f t="shared" si="1"/>
        <v>46311</v>
      </c>
      <c r="Z21" s="87"/>
      <c r="AA21" s="87"/>
      <c r="AB21" s="87"/>
      <c r="AC21" s="87"/>
      <c r="AD21" s="87" t="str">
        <f t="shared" si="2"/>
        <v>Поставка изоляторов линейных фарфоровых (штыревых) до 20 кВ</v>
      </c>
      <c r="AE21" s="87"/>
      <c r="AF21" s="83">
        <v>796</v>
      </c>
      <c r="AG21" s="87" t="s">
        <v>106</v>
      </c>
      <c r="AH21" s="87">
        <v>835</v>
      </c>
      <c r="AI21" s="87">
        <v>93000000000</v>
      </c>
      <c r="AJ21" s="87" t="s">
        <v>184</v>
      </c>
      <c r="AK21" s="86">
        <f t="shared" si="3"/>
        <v>46331</v>
      </c>
      <c r="AL21" s="86">
        <v>46397</v>
      </c>
      <c r="AM21" s="86">
        <f t="shared" si="4"/>
        <v>46427</v>
      </c>
      <c r="AN21" s="88">
        <v>2027</v>
      </c>
      <c r="AO21" s="87"/>
      <c r="AP21" s="87"/>
      <c r="AQ21" s="87"/>
      <c r="AR21" s="87"/>
      <c r="AS21" s="87"/>
      <c r="AT21" s="87"/>
      <c r="AU21" s="87"/>
      <c r="AV21" s="87"/>
      <c r="AW21" s="87"/>
      <c r="AX21" s="87"/>
      <c r="AY21" s="87"/>
      <c r="AZ21" s="87"/>
    </row>
    <row r="22" spans="1:52" s="83" customFormat="1" ht="47.25" x14ac:dyDescent="0.25">
      <c r="A22" s="55" t="s">
        <v>216</v>
      </c>
      <c r="B22" s="24"/>
      <c r="C22" s="21" t="s">
        <v>57</v>
      </c>
      <c r="D22" s="22" t="s">
        <v>178</v>
      </c>
      <c r="E22" s="19" t="s">
        <v>59</v>
      </c>
      <c r="F22" s="32">
        <v>1</v>
      </c>
      <c r="G22" s="21" t="s">
        <v>866</v>
      </c>
      <c r="H22" s="17" t="s">
        <v>113</v>
      </c>
      <c r="I22" s="17" t="s">
        <v>114</v>
      </c>
      <c r="J22" s="19">
        <v>2</v>
      </c>
      <c r="K22" s="24"/>
      <c r="L22" s="24" t="s">
        <v>827</v>
      </c>
      <c r="M22" s="21"/>
      <c r="N22" s="21" t="s">
        <v>64</v>
      </c>
      <c r="O22" s="25">
        <v>45.332090000000001</v>
      </c>
      <c r="P22" s="25">
        <f t="shared" si="5"/>
        <v>55.305149800000002</v>
      </c>
      <c r="Q22" s="84"/>
      <c r="R22" s="78">
        <f t="shared" si="0"/>
        <v>55.305149800000002</v>
      </c>
      <c r="S22" s="84"/>
      <c r="T22" s="84"/>
      <c r="U22" s="30" t="s">
        <v>828</v>
      </c>
      <c r="V22" s="30" t="s">
        <v>57</v>
      </c>
      <c r="W22" s="30" t="s">
        <v>829</v>
      </c>
      <c r="X22" s="85">
        <v>46266</v>
      </c>
      <c r="Y22" s="86">
        <f t="shared" si="1"/>
        <v>46311</v>
      </c>
      <c r="Z22" s="87"/>
      <c r="AA22" s="87"/>
      <c r="AB22" s="87"/>
      <c r="AC22" s="87"/>
      <c r="AD22" s="87" t="str">
        <f t="shared" si="2"/>
        <v>Поставка электротехнических вспомогательных материалов и оборудования</v>
      </c>
      <c r="AE22" s="87"/>
      <c r="AF22" s="44" t="s">
        <v>222</v>
      </c>
      <c r="AG22" s="87" t="s">
        <v>106</v>
      </c>
      <c r="AH22" s="87">
        <v>269</v>
      </c>
      <c r="AI22" s="87">
        <v>93000000000</v>
      </c>
      <c r="AJ22" s="87" t="s">
        <v>184</v>
      </c>
      <c r="AK22" s="86">
        <f t="shared" si="3"/>
        <v>46331</v>
      </c>
      <c r="AL22" s="86">
        <v>46397</v>
      </c>
      <c r="AM22" s="86">
        <f t="shared" si="4"/>
        <v>46427</v>
      </c>
      <c r="AN22" s="88">
        <v>2027</v>
      </c>
      <c r="AO22" s="87"/>
      <c r="AP22" s="87"/>
      <c r="AQ22" s="87"/>
      <c r="AR22" s="87"/>
      <c r="AS22" s="87"/>
      <c r="AT22" s="87"/>
      <c r="AU22" s="87"/>
      <c r="AV22" s="87"/>
      <c r="AW22" s="87"/>
      <c r="AX22" s="87"/>
      <c r="AY22" s="87"/>
      <c r="AZ22" s="87"/>
    </row>
    <row r="23" spans="1:52" s="83" customFormat="1" ht="31.5" x14ac:dyDescent="0.25">
      <c r="A23" s="19" t="s">
        <v>216</v>
      </c>
      <c r="B23" s="24"/>
      <c r="C23" s="21" t="s">
        <v>57</v>
      </c>
      <c r="D23" s="22" t="s">
        <v>178</v>
      </c>
      <c r="E23" s="19" t="s">
        <v>59</v>
      </c>
      <c r="F23" s="32">
        <v>1</v>
      </c>
      <c r="G23" s="21" t="s">
        <v>867</v>
      </c>
      <c r="H23" s="17" t="s">
        <v>868</v>
      </c>
      <c r="I23" s="17" t="s">
        <v>869</v>
      </c>
      <c r="J23" s="19">
        <v>2</v>
      </c>
      <c r="K23" s="24"/>
      <c r="L23" s="24" t="s">
        <v>827</v>
      </c>
      <c r="M23" s="21"/>
      <c r="N23" s="21" t="s">
        <v>64</v>
      </c>
      <c r="O23" s="25">
        <v>17.7922189059</v>
      </c>
      <c r="P23" s="25">
        <f t="shared" si="5"/>
        <v>21.706507065198</v>
      </c>
      <c r="Q23" s="84"/>
      <c r="R23" s="78">
        <f t="shared" si="0"/>
        <v>21.706507065198</v>
      </c>
      <c r="S23" s="84"/>
      <c r="T23" s="84"/>
      <c r="U23" s="30" t="s">
        <v>828</v>
      </c>
      <c r="V23" s="30" t="s">
        <v>57</v>
      </c>
      <c r="W23" s="30" t="s">
        <v>829</v>
      </c>
      <c r="X23" s="85">
        <v>46266</v>
      </c>
      <c r="Y23" s="86">
        <f t="shared" si="1"/>
        <v>46311</v>
      </c>
      <c r="Z23" s="87"/>
      <c r="AA23" s="87"/>
      <c r="AB23" s="87"/>
      <c r="AC23" s="87"/>
      <c r="AD23" s="87" t="str">
        <f t="shared" si="2"/>
        <v>Поставка котлов, водонагревателей, ТЭН</v>
      </c>
      <c r="AE23" s="87"/>
      <c r="AF23" s="95">
        <v>876</v>
      </c>
      <c r="AG23" s="30" t="s">
        <v>145</v>
      </c>
      <c r="AH23" s="87">
        <v>20</v>
      </c>
      <c r="AI23" s="87">
        <v>93000000000</v>
      </c>
      <c r="AJ23" s="87" t="s">
        <v>184</v>
      </c>
      <c r="AK23" s="86">
        <f t="shared" si="3"/>
        <v>46331</v>
      </c>
      <c r="AL23" s="86">
        <v>46397</v>
      </c>
      <c r="AM23" s="86">
        <f t="shared" si="4"/>
        <v>46427</v>
      </c>
      <c r="AN23" s="88">
        <v>2027</v>
      </c>
      <c r="AO23" s="87"/>
      <c r="AP23" s="87"/>
      <c r="AQ23" s="87"/>
      <c r="AR23" s="87"/>
      <c r="AS23" s="87"/>
      <c r="AT23" s="87"/>
      <c r="AU23" s="87"/>
      <c r="AV23" s="87"/>
      <c r="AW23" s="87"/>
      <c r="AX23" s="87"/>
      <c r="AY23" s="87"/>
      <c r="AZ23" s="87"/>
    </row>
    <row r="24" spans="1:52" s="83" customFormat="1" ht="31.5" x14ac:dyDescent="0.25">
      <c r="A24" s="19" t="s">
        <v>216</v>
      </c>
      <c r="B24" s="24"/>
      <c r="C24" s="21" t="s">
        <v>57</v>
      </c>
      <c r="D24" s="22" t="s">
        <v>178</v>
      </c>
      <c r="E24" s="19" t="s">
        <v>59</v>
      </c>
      <c r="F24" s="32">
        <v>1</v>
      </c>
      <c r="G24" s="21" t="s">
        <v>870</v>
      </c>
      <c r="H24" s="17" t="s">
        <v>168</v>
      </c>
      <c r="I24" s="17" t="s">
        <v>169</v>
      </c>
      <c r="J24" s="19">
        <v>2</v>
      </c>
      <c r="K24" s="24"/>
      <c r="L24" s="24" t="s">
        <v>827</v>
      </c>
      <c r="M24" s="21"/>
      <c r="N24" s="21" t="s">
        <v>64</v>
      </c>
      <c r="O24" s="25">
        <v>6.69266955324</v>
      </c>
      <c r="P24" s="25">
        <f t="shared" si="5"/>
        <v>8.1650568549528</v>
      </c>
      <c r="Q24" s="84"/>
      <c r="R24" s="78">
        <f t="shared" si="0"/>
        <v>8.1650568549528</v>
      </c>
      <c r="S24" s="84"/>
      <c r="T24" s="84"/>
      <c r="U24" s="30" t="s">
        <v>828</v>
      </c>
      <c r="V24" s="30" t="s">
        <v>57</v>
      </c>
      <c r="W24" s="30" t="s">
        <v>829</v>
      </c>
      <c r="X24" s="85">
        <v>46266</v>
      </c>
      <c r="Y24" s="86">
        <f t="shared" si="1"/>
        <v>46311</v>
      </c>
      <c r="Z24" s="87"/>
      <c r="AA24" s="87"/>
      <c r="AB24" s="87"/>
      <c r="AC24" s="87"/>
      <c r="AD24" s="87" t="str">
        <f t="shared" si="2"/>
        <v>Поставка устройств птицезащитных</v>
      </c>
      <c r="AE24" s="87"/>
      <c r="AF24" s="44" t="s">
        <v>222</v>
      </c>
      <c r="AG24" s="87" t="s">
        <v>106</v>
      </c>
      <c r="AH24" s="87">
        <v>15</v>
      </c>
      <c r="AI24" s="87">
        <v>93000000000</v>
      </c>
      <c r="AJ24" s="87" t="s">
        <v>184</v>
      </c>
      <c r="AK24" s="86">
        <f t="shared" si="3"/>
        <v>46331</v>
      </c>
      <c r="AL24" s="86">
        <v>46397</v>
      </c>
      <c r="AM24" s="86">
        <f t="shared" si="4"/>
        <v>46427</v>
      </c>
      <c r="AN24" s="88">
        <v>2027</v>
      </c>
      <c r="AO24" s="87"/>
      <c r="AP24" s="87"/>
      <c r="AQ24" s="87"/>
      <c r="AR24" s="87"/>
      <c r="AS24" s="87"/>
      <c r="AT24" s="87"/>
      <c r="AU24" s="87"/>
      <c r="AV24" s="87"/>
      <c r="AW24" s="87"/>
      <c r="AX24" s="87"/>
      <c r="AY24" s="87"/>
      <c r="AZ24" s="87"/>
    </row>
    <row r="25" spans="1:52" s="83" customFormat="1" ht="31.5" x14ac:dyDescent="0.25">
      <c r="A25" s="19" t="s">
        <v>216</v>
      </c>
      <c r="B25" s="24"/>
      <c r="C25" s="21" t="s">
        <v>57</v>
      </c>
      <c r="D25" s="22" t="s">
        <v>178</v>
      </c>
      <c r="E25" s="19" t="s">
        <v>59</v>
      </c>
      <c r="F25" s="32">
        <v>1</v>
      </c>
      <c r="G25" s="21" t="s">
        <v>871</v>
      </c>
      <c r="H25" s="17" t="s">
        <v>872</v>
      </c>
      <c r="I25" s="17" t="s">
        <v>873</v>
      </c>
      <c r="J25" s="19">
        <v>2</v>
      </c>
      <c r="K25" s="24"/>
      <c r="L25" s="24" t="s">
        <v>827</v>
      </c>
      <c r="M25" s="21"/>
      <c r="N25" s="21" t="s">
        <v>64</v>
      </c>
      <c r="O25" s="25">
        <v>25.155547418819999</v>
      </c>
      <c r="P25" s="25">
        <f t="shared" si="5"/>
        <v>30.689767850960397</v>
      </c>
      <c r="Q25" s="84"/>
      <c r="R25" s="78">
        <f>P25</f>
        <v>30.689767850960397</v>
      </c>
      <c r="S25" s="84"/>
      <c r="T25" s="84"/>
      <c r="U25" s="30" t="s">
        <v>828</v>
      </c>
      <c r="V25" s="30" t="s">
        <v>57</v>
      </c>
      <c r="W25" s="30" t="s">
        <v>829</v>
      </c>
      <c r="X25" s="85">
        <v>46266</v>
      </c>
      <c r="Y25" s="86">
        <f t="shared" si="1"/>
        <v>46311</v>
      </c>
      <c r="Z25" s="87"/>
      <c r="AA25" s="87"/>
      <c r="AB25" s="87"/>
      <c r="AC25" s="87"/>
      <c r="AD25" s="87" t="str">
        <f t="shared" si="2"/>
        <v>Поставка пиломатериалов</v>
      </c>
      <c r="AE25" s="87"/>
      <c r="AF25" s="95">
        <v>876</v>
      </c>
      <c r="AG25" s="30" t="s">
        <v>145</v>
      </c>
      <c r="AH25" s="87">
        <v>28.1</v>
      </c>
      <c r="AI25" s="87">
        <v>93000000000</v>
      </c>
      <c r="AJ25" s="87" t="s">
        <v>184</v>
      </c>
      <c r="AK25" s="86">
        <f t="shared" si="3"/>
        <v>46331</v>
      </c>
      <c r="AL25" s="86">
        <v>46397</v>
      </c>
      <c r="AM25" s="86">
        <f t="shared" si="4"/>
        <v>46427</v>
      </c>
      <c r="AN25" s="88">
        <v>2027</v>
      </c>
      <c r="AO25" s="87"/>
      <c r="AP25" s="87"/>
      <c r="AQ25" s="87"/>
      <c r="AR25" s="87"/>
      <c r="AS25" s="87"/>
      <c r="AT25" s="87"/>
      <c r="AU25" s="87"/>
      <c r="AV25" s="87"/>
      <c r="AW25" s="87"/>
      <c r="AX25" s="87"/>
      <c r="AY25" s="87"/>
      <c r="AZ25" s="87"/>
    </row>
    <row r="26" spans="1:52" s="140" customFormat="1" ht="63" x14ac:dyDescent="0.25">
      <c r="A26" s="40" t="s">
        <v>409</v>
      </c>
      <c r="B26" s="144"/>
      <c r="C26" s="51" t="s">
        <v>57</v>
      </c>
      <c r="D26" s="44" t="s">
        <v>411</v>
      </c>
      <c r="E26" s="40" t="s">
        <v>412</v>
      </c>
      <c r="F26" s="90" t="s">
        <v>413</v>
      </c>
      <c r="G26" s="99" t="s">
        <v>874</v>
      </c>
      <c r="H26" s="40" t="s">
        <v>423</v>
      </c>
      <c r="I26" s="20" t="s">
        <v>424</v>
      </c>
      <c r="J26" s="40">
        <v>1</v>
      </c>
      <c r="K26" s="40">
        <v>15</v>
      </c>
      <c r="L26" s="40" t="s">
        <v>63</v>
      </c>
      <c r="M26" s="40"/>
      <c r="N26" s="40" t="s">
        <v>118</v>
      </c>
      <c r="O26" s="48">
        <v>60</v>
      </c>
      <c r="P26" s="97">
        <v>60</v>
      </c>
      <c r="Q26" s="102">
        <f t="shared" ref="Q26:Q43" si="6">P26</f>
        <v>60</v>
      </c>
      <c r="R26" s="48"/>
      <c r="S26" s="145"/>
      <c r="T26" s="145"/>
      <c r="U26" s="20" t="s">
        <v>828</v>
      </c>
      <c r="V26" s="20" t="str">
        <f t="shared" ref="V26:V85" si="7">C26</f>
        <v>АО "Россети Сибирь Тываэнерго"</v>
      </c>
      <c r="W26" s="30" t="s">
        <v>829</v>
      </c>
      <c r="X26" s="65">
        <v>46070</v>
      </c>
      <c r="Y26" s="65">
        <f t="shared" ref="Y26:Y29" si="8">X26</f>
        <v>46070</v>
      </c>
      <c r="Z26" s="20"/>
      <c r="AA26" s="20"/>
      <c r="AB26" s="20"/>
      <c r="AC26" s="20"/>
      <c r="AD26" s="40" t="str">
        <f t="shared" ref="AD26:AD89" si="9">G26</f>
        <v>Право использования программы для ЭВМ "Тензор", тарифный план "10000" документов</v>
      </c>
      <c r="AE26" s="144"/>
      <c r="AF26" s="30">
        <v>876</v>
      </c>
      <c r="AG26" s="30" t="s">
        <v>145</v>
      </c>
      <c r="AH26" s="40">
        <v>1</v>
      </c>
      <c r="AI26" s="98">
        <v>93000000000</v>
      </c>
      <c r="AJ26" s="29" t="s">
        <v>68</v>
      </c>
      <c r="AK26" s="65">
        <f t="shared" ref="AK26:AK46" si="10">Y26</f>
        <v>46070</v>
      </c>
      <c r="AL26" s="31">
        <f t="shared" ref="AL26:AL88" si="11">AK26</f>
        <v>46070</v>
      </c>
      <c r="AM26" s="31">
        <f t="shared" ref="AM26:AM29" si="12">AL26+365</f>
        <v>46435</v>
      </c>
      <c r="AN26" s="20">
        <v>2026</v>
      </c>
      <c r="AO26" s="20" t="s">
        <v>63</v>
      </c>
      <c r="AP26" s="144"/>
      <c r="AQ26" s="144"/>
      <c r="AR26" s="144"/>
      <c r="AS26" s="146"/>
      <c r="AT26" s="147"/>
      <c r="AU26" s="148"/>
      <c r="AV26" s="144"/>
      <c r="AW26" s="40" t="s">
        <v>827</v>
      </c>
      <c r="AX26" s="144"/>
      <c r="AY26" s="144"/>
      <c r="AZ26" s="144"/>
    </row>
    <row r="27" spans="1:52" s="140" customFormat="1" ht="47.25" x14ac:dyDescent="0.25">
      <c r="A27" s="40" t="s">
        <v>409</v>
      </c>
      <c r="B27" s="144"/>
      <c r="C27" s="51" t="s">
        <v>57</v>
      </c>
      <c r="D27" s="44" t="s">
        <v>411</v>
      </c>
      <c r="E27" s="40" t="s">
        <v>412</v>
      </c>
      <c r="F27" s="90" t="s">
        <v>413</v>
      </c>
      <c r="G27" s="99" t="s">
        <v>875</v>
      </c>
      <c r="H27" s="40" t="s">
        <v>423</v>
      </c>
      <c r="I27" s="20" t="s">
        <v>424</v>
      </c>
      <c r="J27" s="40">
        <v>1</v>
      </c>
      <c r="K27" s="40">
        <v>15</v>
      </c>
      <c r="L27" s="40" t="s">
        <v>63</v>
      </c>
      <c r="M27" s="40"/>
      <c r="N27" s="40" t="s">
        <v>118</v>
      </c>
      <c r="O27" s="48">
        <v>50</v>
      </c>
      <c r="P27" s="97">
        <v>50</v>
      </c>
      <c r="Q27" s="102">
        <f t="shared" si="6"/>
        <v>50</v>
      </c>
      <c r="R27" s="48"/>
      <c r="S27" s="145"/>
      <c r="T27" s="145"/>
      <c r="U27" s="20" t="s">
        <v>828</v>
      </c>
      <c r="V27" s="20" t="str">
        <f t="shared" si="7"/>
        <v>АО "Россети Сибирь Тываэнерго"</v>
      </c>
      <c r="W27" s="30" t="s">
        <v>829</v>
      </c>
      <c r="X27" s="65">
        <v>46070</v>
      </c>
      <c r="Y27" s="65">
        <f t="shared" si="8"/>
        <v>46070</v>
      </c>
      <c r="Z27" s="20"/>
      <c r="AA27" s="20"/>
      <c r="AB27" s="20"/>
      <c r="AC27" s="20"/>
      <c r="AD27" s="40" t="str">
        <f t="shared" si="9"/>
        <v>Лицензия на право использования СКЗИ "КриптоПро СSP"</v>
      </c>
      <c r="AE27" s="144"/>
      <c r="AF27" s="30">
        <v>876</v>
      </c>
      <c r="AG27" s="30" t="s">
        <v>145</v>
      </c>
      <c r="AH27" s="40">
        <v>1</v>
      </c>
      <c r="AI27" s="98">
        <v>93000000000</v>
      </c>
      <c r="AJ27" s="29" t="s">
        <v>68</v>
      </c>
      <c r="AK27" s="65">
        <f t="shared" si="10"/>
        <v>46070</v>
      </c>
      <c r="AL27" s="31">
        <f t="shared" si="11"/>
        <v>46070</v>
      </c>
      <c r="AM27" s="31">
        <f t="shared" si="12"/>
        <v>46435</v>
      </c>
      <c r="AN27" s="20" t="s">
        <v>876</v>
      </c>
      <c r="AO27" s="20" t="s">
        <v>63</v>
      </c>
      <c r="AP27" s="144"/>
      <c r="AQ27" s="144"/>
      <c r="AR27" s="144"/>
      <c r="AS27" s="146"/>
      <c r="AT27" s="147"/>
      <c r="AU27" s="148"/>
      <c r="AV27" s="144"/>
      <c r="AW27" s="40" t="s">
        <v>827</v>
      </c>
      <c r="AX27" s="144"/>
      <c r="AY27" s="144"/>
      <c r="AZ27" s="144"/>
    </row>
    <row r="28" spans="1:52" s="140" customFormat="1" ht="47.25" x14ac:dyDescent="0.25">
      <c r="A28" s="40" t="s">
        <v>409</v>
      </c>
      <c r="B28" s="144"/>
      <c r="C28" s="51" t="s">
        <v>57</v>
      </c>
      <c r="D28" s="44" t="s">
        <v>411</v>
      </c>
      <c r="E28" s="40" t="s">
        <v>412</v>
      </c>
      <c r="F28" s="90" t="s">
        <v>413</v>
      </c>
      <c r="G28" s="99" t="s">
        <v>877</v>
      </c>
      <c r="H28" s="40" t="s">
        <v>423</v>
      </c>
      <c r="I28" s="20" t="s">
        <v>424</v>
      </c>
      <c r="J28" s="40">
        <v>1</v>
      </c>
      <c r="K28" s="40">
        <v>15</v>
      </c>
      <c r="L28" s="40" t="s">
        <v>63</v>
      </c>
      <c r="M28" s="40"/>
      <c r="N28" s="40" t="s">
        <v>118</v>
      </c>
      <c r="O28" s="48">
        <v>50</v>
      </c>
      <c r="P28" s="97">
        <v>50</v>
      </c>
      <c r="Q28" s="102">
        <f t="shared" si="6"/>
        <v>50</v>
      </c>
      <c r="R28" s="48"/>
      <c r="S28" s="145"/>
      <c r="T28" s="145"/>
      <c r="U28" s="20" t="s">
        <v>828</v>
      </c>
      <c r="V28" s="20" t="str">
        <f t="shared" si="7"/>
        <v>АО "Россети Сибирь Тываэнерго"</v>
      </c>
      <c r="W28" s="30" t="s">
        <v>829</v>
      </c>
      <c r="X28" s="65">
        <v>46182</v>
      </c>
      <c r="Y28" s="65">
        <f t="shared" si="8"/>
        <v>46182</v>
      </c>
      <c r="Z28" s="20"/>
      <c r="AA28" s="20"/>
      <c r="AB28" s="20"/>
      <c r="AC28" s="20"/>
      <c r="AD28" s="40" t="str">
        <f t="shared" si="9"/>
        <v>Передача права на использование ПО ViPNet Client 4U for Linux</v>
      </c>
      <c r="AE28" s="144"/>
      <c r="AF28" s="30">
        <v>876</v>
      </c>
      <c r="AG28" s="30" t="s">
        <v>145</v>
      </c>
      <c r="AH28" s="40">
        <v>1</v>
      </c>
      <c r="AI28" s="98">
        <v>93000000000</v>
      </c>
      <c r="AJ28" s="29" t="s">
        <v>68</v>
      </c>
      <c r="AK28" s="65">
        <f t="shared" si="10"/>
        <v>46182</v>
      </c>
      <c r="AL28" s="31">
        <f t="shared" si="11"/>
        <v>46182</v>
      </c>
      <c r="AM28" s="31">
        <f t="shared" si="12"/>
        <v>46547</v>
      </c>
      <c r="AN28" s="20" t="s">
        <v>876</v>
      </c>
      <c r="AO28" s="20" t="s">
        <v>63</v>
      </c>
      <c r="AP28" s="144"/>
      <c r="AQ28" s="144"/>
      <c r="AR28" s="144"/>
      <c r="AS28" s="146"/>
      <c r="AT28" s="147"/>
      <c r="AU28" s="148"/>
      <c r="AV28" s="144"/>
      <c r="AW28" s="40" t="s">
        <v>827</v>
      </c>
      <c r="AX28" s="144"/>
      <c r="AY28" s="144"/>
      <c r="AZ28" s="144"/>
    </row>
    <row r="29" spans="1:52" s="140" customFormat="1" ht="63" x14ac:dyDescent="0.25">
      <c r="A29" s="40" t="s">
        <v>409</v>
      </c>
      <c r="B29" s="144"/>
      <c r="C29" s="51" t="s">
        <v>57</v>
      </c>
      <c r="D29" s="44" t="s">
        <v>411</v>
      </c>
      <c r="E29" s="40" t="s">
        <v>412</v>
      </c>
      <c r="F29" s="90" t="s">
        <v>413</v>
      </c>
      <c r="G29" s="99" t="s">
        <v>878</v>
      </c>
      <c r="H29" s="40" t="s">
        <v>423</v>
      </c>
      <c r="I29" s="20" t="s">
        <v>424</v>
      </c>
      <c r="J29" s="40">
        <v>1</v>
      </c>
      <c r="K29" s="40">
        <v>15</v>
      </c>
      <c r="L29" s="40" t="s">
        <v>63</v>
      </c>
      <c r="M29" s="40"/>
      <c r="N29" s="40" t="s">
        <v>118</v>
      </c>
      <c r="O29" s="48">
        <v>99.9</v>
      </c>
      <c r="P29" s="97">
        <v>99.9</v>
      </c>
      <c r="Q29" s="102">
        <f t="shared" si="6"/>
        <v>99.9</v>
      </c>
      <c r="R29" s="48"/>
      <c r="S29" s="145"/>
      <c r="T29" s="145"/>
      <c r="U29" s="20" t="s">
        <v>828</v>
      </c>
      <c r="V29" s="20" t="str">
        <f t="shared" si="7"/>
        <v>АО "Россети Сибирь Тываэнерго"</v>
      </c>
      <c r="W29" s="30" t="s">
        <v>829</v>
      </c>
      <c r="X29" s="65">
        <v>46063</v>
      </c>
      <c r="Y29" s="65">
        <f t="shared" si="8"/>
        <v>46063</v>
      </c>
      <c r="Z29" s="20"/>
      <c r="AA29" s="20"/>
      <c r="AB29" s="20"/>
      <c r="AC29" s="20"/>
      <c r="AD29" s="40" t="str">
        <f t="shared" si="9"/>
        <v>Услуги по приобретению фискальных данных по тарифному плану «ОФД-15» сроком на 15 месяцев</v>
      </c>
      <c r="AE29" s="144"/>
      <c r="AF29" s="30">
        <v>876</v>
      </c>
      <c r="AG29" s="30" t="s">
        <v>145</v>
      </c>
      <c r="AH29" s="40">
        <v>1</v>
      </c>
      <c r="AI29" s="98">
        <v>93000000000</v>
      </c>
      <c r="AJ29" s="29" t="s">
        <v>68</v>
      </c>
      <c r="AK29" s="65">
        <f t="shared" si="10"/>
        <v>46063</v>
      </c>
      <c r="AL29" s="31">
        <f t="shared" si="11"/>
        <v>46063</v>
      </c>
      <c r="AM29" s="31">
        <f t="shared" si="12"/>
        <v>46428</v>
      </c>
      <c r="AN29" s="20" t="s">
        <v>876</v>
      </c>
      <c r="AO29" s="20" t="s">
        <v>63</v>
      </c>
      <c r="AP29" s="144"/>
      <c r="AQ29" s="144"/>
      <c r="AR29" s="144"/>
      <c r="AS29" s="146"/>
      <c r="AT29" s="147"/>
      <c r="AU29" s="148"/>
      <c r="AV29" s="144"/>
      <c r="AW29" s="40" t="s">
        <v>827</v>
      </c>
      <c r="AX29" s="144"/>
      <c r="AY29" s="144"/>
      <c r="AZ29" s="144"/>
    </row>
    <row r="30" spans="1:52" s="140" customFormat="1" ht="99" customHeight="1" x14ac:dyDescent="0.25">
      <c r="A30" s="95" t="s">
        <v>409</v>
      </c>
      <c r="B30" s="95"/>
      <c r="C30" s="95" t="s">
        <v>57</v>
      </c>
      <c r="D30" s="95" t="s">
        <v>434</v>
      </c>
      <c r="E30" s="95" t="s">
        <v>412</v>
      </c>
      <c r="F30" s="95">
        <v>1</v>
      </c>
      <c r="G30" s="95" t="s">
        <v>879</v>
      </c>
      <c r="H30" s="95" t="s">
        <v>415</v>
      </c>
      <c r="I30" s="101" t="s">
        <v>436</v>
      </c>
      <c r="J30" s="95">
        <v>1</v>
      </c>
      <c r="K30" s="95"/>
      <c r="L30" s="113" t="s">
        <v>827</v>
      </c>
      <c r="M30" s="95"/>
      <c r="N30" s="95" t="s">
        <v>118</v>
      </c>
      <c r="O30" s="102">
        <v>99.9</v>
      </c>
      <c r="P30" s="102">
        <f>O30</f>
        <v>99.9</v>
      </c>
      <c r="Q30" s="102">
        <f t="shared" si="6"/>
        <v>99.9</v>
      </c>
      <c r="R30" s="102"/>
      <c r="S30" s="103"/>
      <c r="T30" s="103"/>
      <c r="U30" s="95" t="s">
        <v>828</v>
      </c>
      <c r="V30" s="95" t="str">
        <f t="shared" si="7"/>
        <v>АО "Россети Сибирь Тываэнерго"</v>
      </c>
      <c r="W30" s="30" t="s">
        <v>829</v>
      </c>
      <c r="X30" s="104">
        <v>46184</v>
      </c>
      <c r="Y30" s="104">
        <f t="shared" ref="Y30:Y44" si="13">X30+20</f>
        <v>46204</v>
      </c>
      <c r="Z30" s="68"/>
      <c r="AA30" s="68"/>
      <c r="AB30" s="68"/>
      <c r="AC30" s="68"/>
      <c r="AD30" s="95" t="str">
        <f t="shared" si="9"/>
        <v xml:space="preserve">Приобретение права на использование программного обеспечения "Пакет шаблонов для сферы электроэнергетики"  </v>
      </c>
      <c r="AE30" s="95"/>
      <c r="AF30" s="95">
        <v>876</v>
      </c>
      <c r="AG30" s="30" t="s">
        <v>145</v>
      </c>
      <c r="AH30" s="95">
        <v>1</v>
      </c>
      <c r="AI30" s="105">
        <v>93000000000</v>
      </c>
      <c r="AJ30" s="95" t="s">
        <v>68</v>
      </c>
      <c r="AK30" s="104">
        <f t="shared" si="10"/>
        <v>46204</v>
      </c>
      <c r="AL30" s="104">
        <f t="shared" si="11"/>
        <v>46204</v>
      </c>
      <c r="AM30" s="104">
        <f t="shared" ref="AM30:AM31" si="14">AL30+364</f>
        <v>46568</v>
      </c>
      <c r="AN30" s="95" t="s">
        <v>420</v>
      </c>
      <c r="AO30" s="95" t="s">
        <v>63</v>
      </c>
      <c r="AP30" s="95"/>
      <c r="AQ30" s="95"/>
      <c r="AR30" s="95"/>
      <c r="AS30" s="104"/>
      <c r="AT30" s="106"/>
      <c r="AU30" s="107"/>
      <c r="AV30" s="95"/>
      <c r="AW30" s="95" t="s">
        <v>63</v>
      </c>
      <c r="AX30" s="95"/>
      <c r="AY30" s="95"/>
      <c r="AZ30" s="95"/>
    </row>
    <row r="31" spans="1:52" s="140" customFormat="1" ht="52.5" customHeight="1" x14ac:dyDescent="0.25">
      <c r="A31" s="95" t="s">
        <v>409</v>
      </c>
      <c r="B31" s="95"/>
      <c r="C31" s="95" t="s">
        <v>57</v>
      </c>
      <c r="D31" s="95" t="s">
        <v>434</v>
      </c>
      <c r="E31" s="95" t="s">
        <v>412</v>
      </c>
      <c r="F31" s="95">
        <v>1</v>
      </c>
      <c r="G31" s="95" t="s">
        <v>880</v>
      </c>
      <c r="H31" s="95" t="s">
        <v>415</v>
      </c>
      <c r="I31" s="101" t="s">
        <v>436</v>
      </c>
      <c r="J31" s="95">
        <v>1</v>
      </c>
      <c r="K31" s="95"/>
      <c r="L31" s="113" t="s">
        <v>827</v>
      </c>
      <c r="M31" s="95"/>
      <c r="N31" s="95" t="s">
        <v>118</v>
      </c>
      <c r="O31" s="102">
        <v>24.446670000000001</v>
      </c>
      <c r="P31" s="102">
        <f>O31*1.22</f>
        <v>29.8249374</v>
      </c>
      <c r="Q31" s="102">
        <f t="shared" si="6"/>
        <v>29.8249374</v>
      </c>
      <c r="R31" s="102"/>
      <c r="S31" s="103"/>
      <c r="T31" s="103"/>
      <c r="U31" s="95" t="s">
        <v>828</v>
      </c>
      <c r="V31" s="95" t="str">
        <f t="shared" si="7"/>
        <v>АО "Россети Сибирь Тываэнерго"</v>
      </c>
      <c r="W31" s="30" t="s">
        <v>829</v>
      </c>
      <c r="X31" s="104">
        <v>46156</v>
      </c>
      <c r="Y31" s="104">
        <f t="shared" si="13"/>
        <v>46176</v>
      </c>
      <c r="Z31" s="68"/>
      <c r="AA31" s="68"/>
      <c r="AB31" s="68"/>
      <c r="AC31" s="68"/>
      <c r="AD31" s="95" t="str">
        <f t="shared" si="9"/>
        <v>Приобретение права на использование программы для ЭВМ "Контур.Экстерн"</v>
      </c>
      <c r="AE31" s="95"/>
      <c r="AF31" s="95">
        <v>876</v>
      </c>
      <c r="AG31" s="30" t="s">
        <v>145</v>
      </c>
      <c r="AH31" s="95">
        <v>1</v>
      </c>
      <c r="AI31" s="105">
        <v>93000000000</v>
      </c>
      <c r="AJ31" s="95" t="s">
        <v>68</v>
      </c>
      <c r="AK31" s="104">
        <f t="shared" si="10"/>
        <v>46176</v>
      </c>
      <c r="AL31" s="104">
        <f t="shared" si="11"/>
        <v>46176</v>
      </c>
      <c r="AM31" s="104">
        <f t="shared" si="14"/>
        <v>46540</v>
      </c>
      <c r="AN31" s="95" t="s">
        <v>420</v>
      </c>
      <c r="AO31" s="95" t="s">
        <v>63</v>
      </c>
      <c r="AP31" s="95"/>
      <c r="AQ31" s="95"/>
      <c r="AR31" s="95"/>
      <c r="AS31" s="104"/>
      <c r="AT31" s="106"/>
      <c r="AU31" s="107"/>
      <c r="AV31" s="95"/>
      <c r="AW31" s="95" t="s">
        <v>63</v>
      </c>
      <c r="AX31" s="95"/>
      <c r="AY31" s="95"/>
      <c r="AZ31" s="95"/>
    </row>
    <row r="32" spans="1:52" s="140" customFormat="1" ht="63" x14ac:dyDescent="0.25">
      <c r="A32" s="95" t="s">
        <v>409</v>
      </c>
      <c r="B32" s="95"/>
      <c r="C32" s="95" t="s">
        <v>57</v>
      </c>
      <c r="D32" s="95" t="s">
        <v>434</v>
      </c>
      <c r="E32" s="95" t="s">
        <v>412</v>
      </c>
      <c r="F32" s="95">
        <v>1</v>
      </c>
      <c r="G32" s="95" t="s">
        <v>881</v>
      </c>
      <c r="H32" s="95" t="s">
        <v>415</v>
      </c>
      <c r="I32" s="101" t="s">
        <v>436</v>
      </c>
      <c r="J32" s="95">
        <v>1</v>
      </c>
      <c r="K32" s="95"/>
      <c r="L32" s="113" t="s">
        <v>827</v>
      </c>
      <c r="M32" s="95"/>
      <c r="N32" s="95" t="s">
        <v>118</v>
      </c>
      <c r="O32" s="102">
        <v>52</v>
      </c>
      <c r="P32" s="102">
        <f t="shared" ref="P32:P35" si="15">O32*1.22</f>
        <v>63.44</v>
      </c>
      <c r="Q32" s="102">
        <f t="shared" si="6"/>
        <v>63.44</v>
      </c>
      <c r="R32" s="102"/>
      <c r="S32" s="103"/>
      <c r="T32" s="103"/>
      <c r="U32" s="95" t="s">
        <v>828</v>
      </c>
      <c r="V32" s="95" t="str">
        <f t="shared" si="7"/>
        <v>АО "Россети Сибирь Тываэнерго"</v>
      </c>
      <c r="W32" s="30" t="s">
        <v>829</v>
      </c>
      <c r="X32" s="104">
        <v>46192</v>
      </c>
      <c r="Y32" s="104">
        <f t="shared" si="13"/>
        <v>46212</v>
      </c>
      <c r="Z32" s="68"/>
      <c r="AA32" s="68"/>
      <c r="AB32" s="68"/>
      <c r="AC32" s="68"/>
      <c r="AD32" s="95" t="str">
        <f t="shared" si="9"/>
        <v xml:space="preserve">Приобретение права на использование программы для ЭВМ "Контур.Диадок", модуль "Интеграция" </v>
      </c>
      <c r="AE32" s="95"/>
      <c r="AF32" s="95">
        <v>876</v>
      </c>
      <c r="AG32" s="30" t="s">
        <v>145</v>
      </c>
      <c r="AH32" s="95">
        <v>1</v>
      </c>
      <c r="AI32" s="105">
        <v>93000000000</v>
      </c>
      <c r="AJ32" s="95" t="s">
        <v>68</v>
      </c>
      <c r="AK32" s="104">
        <f t="shared" si="10"/>
        <v>46212</v>
      </c>
      <c r="AL32" s="104">
        <f t="shared" si="11"/>
        <v>46212</v>
      </c>
      <c r="AM32" s="104">
        <f>AL32+728</f>
        <v>46940</v>
      </c>
      <c r="AN32" s="95" t="s">
        <v>882</v>
      </c>
      <c r="AO32" s="95" t="s">
        <v>63</v>
      </c>
      <c r="AP32" s="95"/>
      <c r="AQ32" s="95"/>
      <c r="AR32" s="95"/>
      <c r="AS32" s="104"/>
      <c r="AT32" s="106"/>
      <c r="AU32" s="107"/>
      <c r="AV32" s="95"/>
      <c r="AW32" s="95" t="s">
        <v>63</v>
      </c>
      <c r="AX32" s="95"/>
      <c r="AY32" s="95"/>
      <c r="AZ32" s="95"/>
    </row>
    <row r="33" spans="1:52" s="140" customFormat="1" ht="47.25" x14ac:dyDescent="0.25">
      <c r="A33" s="95" t="s">
        <v>409</v>
      </c>
      <c r="B33" s="95"/>
      <c r="C33" s="95" t="s">
        <v>57</v>
      </c>
      <c r="D33" s="95" t="s">
        <v>434</v>
      </c>
      <c r="E33" s="95" t="s">
        <v>412</v>
      </c>
      <c r="F33" s="95">
        <v>1</v>
      </c>
      <c r="G33" s="95" t="s">
        <v>883</v>
      </c>
      <c r="H33" s="95" t="s">
        <v>415</v>
      </c>
      <c r="I33" s="101" t="s">
        <v>436</v>
      </c>
      <c r="J33" s="95">
        <v>1</v>
      </c>
      <c r="K33" s="95"/>
      <c r="L33" s="113" t="s">
        <v>827</v>
      </c>
      <c r="M33" s="95"/>
      <c r="N33" s="95" t="s">
        <v>118</v>
      </c>
      <c r="O33" s="102">
        <v>43.983330000000002</v>
      </c>
      <c r="P33" s="102">
        <f t="shared" si="15"/>
        <v>53.659662600000004</v>
      </c>
      <c r="Q33" s="102">
        <f t="shared" si="6"/>
        <v>53.659662600000004</v>
      </c>
      <c r="R33" s="102"/>
      <c r="S33" s="103"/>
      <c r="T33" s="103"/>
      <c r="U33" s="95" t="s">
        <v>828</v>
      </c>
      <c r="V33" s="95" t="str">
        <f t="shared" si="7"/>
        <v>АО "Россети Сибирь Тываэнерго"</v>
      </c>
      <c r="W33" s="30" t="s">
        <v>829</v>
      </c>
      <c r="X33" s="104">
        <v>46205</v>
      </c>
      <c r="Y33" s="104">
        <f t="shared" si="13"/>
        <v>46225</v>
      </c>
      <c r="Z33" s="68"/>
      <c r="AA33" s="68"/>
      <c r="AB33" s="68"/>
      <c r="AC33" s="68"/>
      <c r="AD33" s="95" t="str">
        <f t="shared" si="9"/>
        <v xml:space="preserve">Приобретение права на использование программы для ЭВМ "Контур.Доверенность" </v>
      </c>
      <c r="AE33" s="95"/>
      <c r="AF33" s="95">
        <v>876</v>
      </c>
      <c r="AG33" s="30" t="s">
        <v>145</v>
      </c>
      <c r="AH33" s="95">
        <v>1</v>
      </c>
      <c r="AI33" s="105">
        <v>93000000000</v>
      </c>
      <c r="AJ33" s="95" t="s">
        <v>68</v>
      </c>
      <c r="AK33" s="104">
        <f t="shared" si="10"/>
        <v>46225</v>
      </c>
      <c r="AL33" s="104">
        <f t="shared" si="11"/>
        <v>46225</v>
      </c>
      <c r="AM33" s="104">
        <f t="shared" ref="AM33:AM46" si="16">AL33+364</f>
        <v>46589</v>
      </c>
      <c r="AN33" s="95" t="s">
        <v>420</v>
      </c>
      <c r="AO33" s="95" t="s">
        <v>63</v>
      </c>
      <c r="AP33" s="95"/>
      <c r="AQ33" s="95"/>
      <c r="AR33" s="95"/>
      <c r="AS33" s="104"/>
      <c r="AT33" s="106"/>
      <c r="AU33" s="107"/>
      <c r="AV33" s="95"/>
      <c r="AW33" s="95" t="s">
        <v>63</v>
      </c>
      <c r="AX33" s="95"/>
      <c r="AY33" s="95"/>
      <c r="AZ33" s="95"/>
    </row>
    <row r="34" spans="1:52" s="140" customFormat="1" ht="47.25" x14ac:dyDescent="0.25">
      <c r="A34" s="95" t="s">
        <v>409</v>
      </c>
      <c r="B34" s="95"/>
      <c r="C34" s="95" t="s">
        <v>57</v>
      </c>
      <c r="D34" s="95" t="s">
        <v>434</v>
      </c>
      <c r="E34" s="95" t="s">
        <v>412</v>
      </c>
      <c r="F34" s="95">
        <v>1</v>
      </c>
      <c r="G34" s="95" t="s">
        <v>884</v>
      </c>
      <c r="H34" s="95" t="s">
        <v>415</v>
      </c>
      <c r="I34" s="101" t="s">
        <v>436</v>
      </c>
      <c r="J34" s="95">
        <v>1</v>
      </c>
      <c r="K34" s="95"/>
      <c r="L34" s="113" t="s">
        <v>827</v>
      </c>
      <c r="M34" s="95"/>
      <c r="N34" s="95" t="s">
        <v>118</v>
      </c>
      <c r="O34" s="102">
        <v>10</v>
      </c>
      <c r="P34" s="102">
        <f t="shared" si="15"/>
        <v>12.2</v>
      </c>
      <c r="Q34" s="102">
        <f t="shared" si="6"/>
        <v>12.2</v>
      </c>
      <c r="R34" s="102"/>
      <c r="S34" s="103"/>
      <c r="T34" s="103"/>
      <c r="U34" s="95" t="s">
        <v>828</v>
      </c>
      <c r="V34" s="95" t="str">
        <f t="shared" si="7"/>
        <v>АО "Россети Сибирь Тываэнерго"</v>
      </c>
      <c r="W34" s="30" t="s">
        <v>829</v>
      </c>
      <c r="X34" s="104">
        <v>46239</v>
      </c>
      <c r="Y34" s="104">
        <f t="shared" si="13"/>
        <v>46259</v>
      </c>
      <c r="Z34" s="68"/>
      <c r="AA34" s="68"/>
      <c r="AB34" s="68"/>
      <c r="AC34" s="68"/>
      <c r="AD34" s="95" t="str">
        <f t="shared" si="9"/>
        <v xml:space="preserve">Оплата за продление работы зарегистрированного доменного имени </v>
      </c>
      <c r="AE34" s="95"/>
      <c r="AF34" s="95">
        <v>876</v>
      </c>
      <c r="AG34" s="30" t="s">
        <v>145</v>
      </c>
      <c r="AH34" s="95">
        <v>1</v>
      </c>
      <c r="AI34" s="105">
        <v>93000000000</v>
      </c>
      <c r="AJ34" s="95" t="s">
        <v>68</v>
      </c>
      <c r="AK34" s="104">
        <f t="shared" si="10"/>
        <v>46259</v>
      </c>
      <c r="AL34" s="104">
        <f t="shared" si="11"/>
        <v>46259</v>
      </c>
      <c r="AM34" s="104">
        <f t="shared" si="16"/>
        <v>46623</v>
      </c>
      <c r="AN34" s="95" t="s">
        <v>420</v>
      </c>
      <c r="AO34" s="95" t="s">
        <v>63</v>
      </c>
      <c r="AP34" s="95"/>
      <c r="AQ34" s="95"/>
      <c r="AR34" s="95"/>
      <c r="AS34" s="104"/>
      <c r="AT34" s="106"/>
      <c r="AU34" s="107"/>
      <c r="AV34" s="95"/>
      <c r="AW34" s="95" t="s">
        <v>63</v>
      </c>
      <c r="AX34" s="95"/>
      <c r="AY34" s="95"/>
      <c r="AZ34" s="95"/>
    </row>
    <row r="35" spans="1:52" s="140" customFormat="1" ht="47.25" x14ac:dyDescent="0.25">
      <c r="A35" s="95" t="s">
        <v>409</v>
      </c>
      <c r="B35" s="95"/>
      <c r="C35" s="95" t="s">
        <v>57</v>
      </c>
      <c r="D35" s="95" t="s">
        <v>434</v>
      </c>
      <c r="E35" s="95" t="s">
        <v>412</v>
      </c>
      <c r="F35" s="95">
        <v>1</v>
      </c>
      <c r="G35" s="95" t="s">
        <v>885</v>
      </c>
      <c r="H35" s="95" t="s">
        <v>415</v>
      </c>
      <c r="I35" s="101" t="s">
        <v>436</v>
      </c>
      <c r="J35" s="95">
        <v>1</v>
      </c>
      <c r="K35" s="95"/>
      <c r="L35" s="113" t="s">
        <v>827</v>
      </c>
      <c r="M35" s="95"/>
      <c r="N35" s="95" t="s">
        <v>118</v>
      </c>
      <c r="O35" s="102">
        <v>10</v>
      </c>
      <c r="P35" s="102">
        <f t="shared" si="15"/>
        <v>12.2</v>
      </c>
      <c r="Q35" s="102">
        <f t="shared" si="6"/>
        <v>12.2</v>
      </c>
      <c r="R35" s="102"/>
      <c r="S35" s="103"/>
      <c r="T35" s="103"/>
      <c r="U35" s="95" t="s">
        <v>828</v>
      </c>
      <c r="V35" s="95" t="str">
        <f t="shared" si="7"/>
        <v>АО "Россети Сибирь Тываэнерго"</v>
      </c>
      <c r="W35" s="30" t="s">
        <v>829</v>
      </c>
      <c r="X35" s="104">
        <v>46243</v>
      </c>
      <c r="Y35" s="104">
        <f t="shared" si="13"/>
        <v>46263</v>
      </c>
      <c r="Z35" s="68"/>
      <c r="AA35" s="68"/>
      <c r="AB35" s="68"/>
      <c r="AC35" s="68"/>
      <c r="AD35" s="95" t="str">
        <f t="shared" si="9"/>
        <v>Приобретение цифрового сертификата OrganizationSSL Wildcard</v>
      </c>
      <c r="AE35" s="95"/>
      <c r="AF35" s="95">
        <v>876</v>
      </c>
      <c r="AG35" s="30" t="s">
        <v>145</v>
      </c>
      <c r="AH35" s="95">
        <v>1</v>
      </c>
      <c r="AI35" s="105">
        <v>93000000000</v>
      </c>
      <c r="AJ35" s="95" t="s">
        <v>68</v>
      </c>
      <c r="AK35" s="104">
        <f t="shared" si="10"/>
        <v>46263</v>
      </c>
      <c r="AL35" s="104">
        <f t="shared" si="11"/>
        <v>46263</v>
      </c>
      <c r="AM35" s="104">
        <f t="shared" si="16"/>
        <v>46627</v>
      </c>
      <c r="AN35" s="95" t="s">
        <v>420</v>
      </c>
      <c r="AO35" s="95" t="s">
        <v>63</v>
      </c>
      <c r="AP35" s="95"/>
      <c r="AQ35" s="95"/>
      <c r="AR35" s="95"/>
      <c r="AS35" s="104"/>
      <c r="AT35" s="106"/>
      <c r="AU35" s="107"/>
      <c r="AV35" s="95"/>
      <c r="AW35" s="95" t="s">
        <v>63</v>
      </c>
      <c r="AX35" s="95"/>
      <c r="AY35" s="95"/>
      <c r="AZ35" s="95"/>
    </row>
    <row r="36" spans="1:52" s="140" customFormat="1" ht="110.25" x14ac:dyDescent="0.25">
      <c r="A36" s="95" t="s">
        <v>409</v>
      </c>
      <c r="B36" s="95"/>
      <c r="C36" s="95" t="s">
        <v>57</v>
      </c>
      <c r="D36" s="95" t="s">
        <v>434</v>
      </c>
      <c r="E36" s="95" t="s">
        <v>412</v>
      </c>
      <c r="F36" s="95">
        <v>1</v>
      </c>
      <c r="G36" s="95" t="s">
        <v>886</v>
      </c>
      <c r="H36" s="95" t="s">
        <v>415</v>
      </c>
      <c r="I36" s="101" t="s">
        <v>436</v>
      </c>
      <c r="J36" s="95">
        <v>1</v>
      </c>
      <c r="K36" s="95"/>
      <c r="L36" s="113" t="s">
        <v>827</v>
      </c>
      <c r="M36" s="95"/>
      <c r="N36" s="95" t="s">
        <v>118</v>
      </c>
      <c r="O36" s="102">
        <v>40</v>
      </c>
      <c r="P36" s="102">
        <f t="shared" ref="P36:P37" si="17">O36</f>
        <v>40</v>
      </c>
      <c r="Q36" s="102">
        <f t="shared" si="6"/>
        <v>40</v>
      </c>
      <c r="R36" s="102"/>
      <c r="S36" s="103"/>
      <c r="T36" s="103"/>
      <c r="U36" s="95" t="s">
        <v>828</v>
      </c>
      <c r="V36" s="95" t="str">
        <f t="shared" si="7"/>
        <v>АО "Россети Сибирь Тываэнерго"</v>
      </c>
      <c r="W36" s="30" t="s">
        <v>829</v>
      </c>
      <c r="X36" s="104">
        <v>46077</v>
      </c>
      <c r="Y36" s="104">
        <f t="shared" si="13"/>
        <v>46097</v>
      </c>
      <c r="Z36" s="68"/>
      <c r="AA36" s="68"/>
      <c r="AB36" s="68"/>
      <c r="AC36" s="68"/>
      <c r="AD36" s="95" t="str">
        <f t="shared" si="9"/>
        <v xml:space="preserve">Приобретение права на использование БД "Справочники базовых цен на проектные работы для строительства в формате программы для ЭВМ "ПК ГРАНД-смета" </v>
      </c>
      <c r="AE36" s="95"/>
      <c r="AF36" s="95">
        <v>876</v>
      </c>
      <c r="AG36" s="30" t="s">
        <v>145</v>
      </c>
      <c r="AH36" s="95">
        <v>1</v>
      </c>
      <c r="AI36" s="105">
        <v>93000000000</v>
      </c>
      <c r="AJ36" s="95" t="s">
        <v>68</v>
      </c>
      <c r="AK36" s="104">
        <f t="shared" si="10"/>
        <v>46097</v>
      </c>
      <c r="AL36" s="104">
        <f t="shared" si="11"/>
        <v>46097</v>
      </c>
      <c r="AM36" s="104">
        <f t="shared" si="16"/>
        <v>46461</v>
      </c>
      <c r="AN36" s="95" t="s">
        <v>420</v>
      </c>
      <c r="AO36" s="95" t="s">
        <v>63</v>
      </c>
      <c r="AP36" s="95"/>
      <c r="AQ36" s="95"/>
      <c r="AR36" s="95"/>
      <c r="AS36" s="104"/>
      <c r="AT36" s="106"/>
      <c r="AU36" s="107"/>
      <c r="AV36" s="95"/>
      <c r="AW36" s="95" t="s">
        <v>63</v>
      </c>
      <c r="AX36" s="95"/>
      <c r="AY36" s="95"/>
      <c r="AZ36" s="95"/>
    </row>
    <row r="37" spans="1:52" s="140" customFormat="1" ht="63" x14ac:dyDescent="0.25">
      <c r="A37" s="95" t="s">
        <v>409</v>
      </c>
      <c r="B37" s="95"/>
      <c r="C37" s="95" t="s">
        <v>57</v>
      </c>
      <c r="D37" s="95" t="s">
        <v>434</v>
      </c>
      <c r="E37" s="95" t="s">
        <v>412</v>
      </c>
      <c r="F37" s="95">
        <v>1</v>
      </c>
      <c r="G37" s="95" t="s">
        <v>887</v>
      </c>
      <c r="H37" s="95" t="s">
        <v>415</v>
      </c>
      <c r="I37" s="101" t="s">
        <v>436</v>
      </c>
      <c r="J37" s="95">
        <v>1</v>
      </c>
      <c r="K37" s="95"/>
      <c r="L37" s="113" t="s">
        <v>827</v>
      </c>
      <c r="M37" s="95"/>
      <c r="N37" s="95" t="s">
        <v>118</v>
      </c>
      <c r="O37" s="102">
        <v>40</v>
      </c>
      <c r="P37" s="102">
        <f t="shared" si="17"/>
        <v>40</v>
      </c>
      <c r="Q37" s="102">
        <f t="shared" si="6"/>
        <v>40</v>
      </c>
      <c r="R37" s="102"/>
      <c r="S37" s="103"/>
      <c r="T37" s="103"/>
      <c r="U37" s="95" t="s">
        <v>828</v>
      </c>
      <c r="V37" s="95" t="str">
        <f t="shared" si="7"/>
        <v>АО "Россети Сибирь Тываэнерго"</v>
      </c>
      <c r="W37" s="30" t="s">
        <v>829</v>
      </c>
      <c r="X37" s="104">
        <v>46077</v>
      </c>
      <c r="Y37" s="104">
        <f t="shared" si="13"/>
        <v>46097</v>
      </c>
      <c r="Z37" s="68"/>
      <c r="AA37" s="68"/>
      <c r="AB37" s="68"/>
      <c r="AC37" s="68"/>
      <c r="AD37" s="95" t="str">
        <f t="shared" si="9"/>
        <v xml:space="preserve">Приобретение права на использование БД "Укрупненные нормативы НЦС" </v>
      </c>
      <c r="AE37" s="95"/>
      <c r="AF37" s="95">
        <v>876</v>
      </c>
      <c r="AG37" s="30" t="s">
        <v>145</v>
      </c>
      <c r="AH37" s="95">
        <v>1</v>
      </c>
      <c r="AI37" s="105">
        <v>93000000000</v>
      </c>
      <c r="AJ37" s="95" t="s">
        <v>68</v>
      </c>
      <c r="AK37" s="104">
        <f t="shared" si="10"/>
        <v>46097</v>
      </c>
      <c r="AL37" s="104">
        <f t="shared" si="11"/>
        <v>46097</v>
      </c>
      <c r="AM37" s="104">
        <f t="shared" si="16"/>
        <v>46461</v>
      </c>
      <c r="AN37" s="95" t="s">
        <v>420</v>
      </c>
      <c r="AO37" s="95" t="s">
        <v>63</v>
      </c>
      <c r="AP37" s="95"/>
      <c r="AQ37" s="95"/>
      <c r="AR37" s="95"/>
      <c r="AS37" s="104"/>
      <c r="AT37" s="106"/>
      <c r="AU37" s="107"/>
      <c r="AV37" s="95"/>
      <c r="AW37" s="95" t="s">
        <v>63</v>
      </c>
      <c r="AX37" s="95"/>
      <c r="AY37" s="95"/>
      <c r="AZ37" s="95"/>
    </row>
    <row r="38" spans="1:52" s="140" customFormat="1" ht="49.5" customHeight="1" x14ac:dyDescent="0.25">
      <c r="A38" s="95" t="s">
        <v>409</v>
      </c>
      <c r="B38" s="95"/>
      <c r="C38" s="95" t="s">
        <v>57</v>
      </c>
      <c r="D38" s="95" t="s">
        <v>434</v>
      </c>
      <c r="E38" s="95" t="s">
        <v>412</v>
      </c>
      <c r="F38" s="95">
        <v>1</v>
      </c>
      <c r="G38" s="95" t="s">
        <v>888</v>
      </c>
      <c r="H38" s="95" t="s">
        <v>415</v>
      </c>
      <c r="I38" s="101" t="s">
        <v>436</v>
      </c>
      <c r="J38" s="95">
        <v>1</v>
      </c>
      <c r="K38" s="95"/>
      <c r="L38" s="113" t="s">
        <v>827</v>
      </c>
      <c r="M38" s="95"/>
      <c r="N38" s="95" t="s">
        <v>118</v>
      </c>
      <c r="O38" s="102">
        <v>5</v>
      </c>
      <c r="P38" s="102">
        <f>O38*1.22</f>
        <v>6.1</v>
      </c>
      <c r="Q38" s="102">
        <f t="shared" si="6"/>
        <v>6.1</v>
      </c>
      <c r="R38" s="102"/>
      <c r="S38" s="103"/>
      <c r="T38" s="103"/>
      <c r="U38" s="95" t="s">
        <v>828</v>
      </c>
      <c r="V38" s="95" t="str">
        <f t="shared" si="7"/>
        <v>АО "Россети Сибирь Тываэнерго"</v>
      </c>
      <c r="W38" s="30" t="s">
        <v>829</v>
      </c>
      <c r="X38" s="104">
        <v>46197</v>
      </c>
      <c r="Y38" s="104">
        <f t="shared" si="13"/>
        <v>46217</v>
      </c>
      <c r="Z38" s="68"/>
      <c r="AA38" s="68"/>
      <c r="AB38" s="68"/>
      <c r="AC38" s="68"/>
      <c r="AD38" s="95" t="str">
        <f t="shared" si="9"/>
        <v>Приобретение базовой поддержки ЭП для ФНС</v>
      </c>
      <c r="AE38" s="95"/>
      <c r="AF38" s="95">
        <v>876</v>
      </c>
      <c r="AG38" s="30" t="s">
        <v>145</v>
      </c>
      <c r="AH38" s="95">
        <v>1</v>
      </c>
      <c r="AI38" s="105">
        <v>93000000000</v>
      </c>
      <c r="AJ38" s="95" t="s">
        <v>68</v>
      </c>
      <c r="AK38" s="104">
        <f t="shared" si="10"/>
        <v>46217</v>
      </c>
      <c r="AL38" s="104">
        <f t="shared" si="11"/>
        <v>46217</v>
      </c>
      <c r="AM38" s="104">
        <f t="shared" si="16"/>
        <v>46581</v>
      </c>
      <c r="AN38" s="95" t="s">
        <v>420</v>
      </c>
      <c r="AO38" s="95" t="s">
        <v>63</v>
      </c>
      <c r="AP38" s="95"/>
      <c r="AQ38" s="95"/>
      <c r="AR38" s="95"/>
      <c r="AS38" s="104"/>
      <c r="AT38" s="106"/>
      <c r="AU38" s="107"/>
      <c r="AV38" s="95"/>
      <c r="AW38" s="95" t="s">
        <v>63</v>
      </c>
      <c r="AX38" s="95"/>
      <c r="AY38" s="95"/>
      <c r="AZ38" s="95"/>
    </row>
    <row r="39" spans="1:52" s="140" customFormat="1" ht="47.25" x14ac:dyDescent="0.25">
      <c r="A39" s="95" t="s">
        <v>409</v>
      </c>
      <c r="B39" s="95"/>
      <c r="C39" s="95" t="s">
        <v>57</v>
      </c>
      <c r="D39" s="95" t="s">
        <v>434</v>
      </c>
      <c r="E39" s="95" t="s">
        <v>412</v>
      </c>
      <c r="F39" s="95">
        <v>1</v>
      </c>
      <c r="G39" s="95" t="s">
        <v>889</v>
      </c>
      <c r="H39" s="95" t="s">
        <v>415</v>
      </c>
      <c r="I39" s="101" t="s">
        <v>436</v>
      </c>
      <c r="J39" s="95">
        <v>1</v>
      </c>
      <c r="K39" s="95"/>
      <c r="L39" s="113" t="s">
        <v>827</v>
      </c>
      <c r="M39" s="95"/>
      <c r="N39" s="95" t="s">
        <v>118</v>
      </c>
      <c r="O39" s="102">
        <v>28</v>
      </c>
      <c r="P39" s="102">
        <f t="shared" ref="P39:P44" si="18">O39</f>
        <v>28</v>
      </c>
      <c r="Q39" s="102">
        <f t="shared" si="6"/>
        <v>28</v>
      </c>
      <c r="R39" s="102"/>
      <c r="S39" s="103"/>
      <c r="T39" s="103"/>
      <c r="U39" s="95" t="s">
        <v>828</v>
      </c>
      <c r="V39" s="95" t="str">
        <f t="shared" si="7"/>
        <v>АО "Россети Сибирь Тываэнерго"</v>
      </c>
      <c r="W39" s="30" t="s">
        <v>829</v>
      </c>
      <c r="X39" s="104">
        <v>46197</v>
      </c>
      <c r="Y39" s="104">
        <f t="shared" si="13"/>
        <v>46217</v>
      </c>
      <c r="Z39" s="68"/>
      <c r="AA39" s="68"/>
      <c r="AB39" s="68"/>
      <c r="AC39" s="68"/>
      <c r="AD39" s="95" t="str">
        <f t="shared" si="9"/>
        <v xml:space="preserve">Приобретение права на использование программы для ЭВМ "Web-система СБИС" </v>
      </c>
      <c r="AE39" s="95"/>
      <c r="AF39" s="95">
        <v>876</v>
      </c>
      <c r="AG39" s="30" t="s">
        <v>145</v>
      </c>
      <c r="AH39" s="95">
        <v>1</v>
      </c>
      <c r="AI39" s="105">
        <v>93000000000</v>
      </c>
      <c r="AJ39" s="95" t="s">
        <v>68</v>
      </c>
      <c r="AK39" s="104">
        <f t="shared" si="10"/>
        <v>46217</v>
      </c>
      <c r="AL39" s="104">
        <f t="shared" si="11"/>
        <v>46217</v>
      </c>
      <c r="AM39" s="104">
        <f t="shared" si="16"/>
        <v>46581</v>
      </c>
      <c r="AN39" s="95" t="s">
        <v>420</v>
      </c>
      <c r="AO39" s="95" t="s">
        <v>63</v>
      </c>
      <c r="AP39" s="95"/>
      <c r="AQ39" s="95"/>
      <c r="AR39" s="95"/>
      <c r="AS39" s="104"/>
      <c r="AT39" s="106"/>
      <c r="AU39" s="107"/>
      <c r="AV39" s="95"/>
      <c r="AW39" s="95" t="s">
        <v>63</v>
      </c>
      <c r="AX39" s="95"/>
      <c r="AY39" s="95"/>
      <c r="AZ39" s="95"/>
    </row>
    <row r="40" spans="1:52" s="140" customFormat="1" ht="47.25" x14ac:dyDescent="0.25">
      <c r="A40" s="95" t="s">
        <v>409</v>
      </c>
      <c r="B40" s="95"/>
      <c r="C40" s="95" t="s">
        <v>57</v>
      </c>
      <c r="D40" s="95" t="s">
        <v>434</v>
      </c>
      <c r="E40" s="95" t="s">
        <v>412</v>
      </c>
      <c r="F40" s="95">
        <v>1</v>
      </c>
      <c r="G40" s="95" t="s">
        <v>890</v>
      </c>
      <c r="H40" s="95" t="s">
        <v>415</v>
      </c>
      <c r="I40" s="101" t="s">
        <v>436</v>
      </c>
      <c r="J40" s="95">
        <v>1</v>
      </c>
      <c r="K40" s="95"/>
      <c r="L40" s="113" t="s">
        <v>827</v>
      </c>
      <c r="M40" s="95"/>
      <c r="N40" s="95" t="s">
        <v>118</v>
      </c>
      <c r="O40" s="102">
        <v>99</v>
      </c>
      <c r="P40" s="102">
        <f t="shared" si="18"/>
        <v>99</v>
      </c>
      <c r="Q40" s="102">
        <f t="shared" si="6"/>
        <v>99</v>
      </c>
      <c r="R40" s="102"/>
      <c r="S40" s="103"/>
      <c r="T40" s="103"/>
      <c r="U40" s="95" t="s">
        <v>828</v>
      </c>
      <c r="V40" s="95" t="str">
        <f t="shared" si="7"/>
        <v>АО "Россети Сибирь Тываэнерго"</v>
      </c>
      <c r="W40" s="30" t="s">
        <v>829</v>
      </c>
      <c r="X40" s="104">
        <v>46154</v>
      </c>
      <c r="Y40" s="104">
        <f t="shared" si="13"/>
        <v>46174</v>
      </c>
      <c r="Z40" s="68"/>
      <c r="AA40" s="68"/>
      <c r="AB40" s="68"/>
      <c r="AC40" s="68"/>
      <c r="AD40" s="95" t="str">
        <f t="shared" si="9"/>
        <v xml:space="preserve">Приобртение права на использование программы для ЭВМ Tantor  </v>
      </c>
      <c r="AE40" s="95"/>
      <c r="AF40" s="95">
        <v>876</v>
      </c>
      <c r="AG40" s="30" t="s">
        <v>145</v>
      </c>
      <c r="AH40" s="95">
        <v>1</v>
      </c>
      <c r="AI40" s="105">
        <v>93000000000</v>
      </c>
      <c r="AJ40" s="95" t="s">
        <v>68</v>
      </c>
      <c r="AK40" s="104">
        <f t="shared" si="10"/>
        <v>46174</v>
      </c>
      <c r="AL40" s="104">
        <f t="shared" si="11"/>
        <v>46174</v>
      </c>
      <c r="AM40" s="104">
        <f t="shared" si="16"/>
        <v>46538</v>
      </c>
      <c r="AN40" s="95" t="s">
        <v>420</v>
      </c>
      <c r="AO40" s="95" t="s">
        <v>63</v>
      </c>
      <c r="AP40" s="95"/>
      <c r="AQ40" s="95"/>
      <c r="AR40" s="95"/>
      <c r="AS40" s="104"/>
      <c r="AT40" s="106"/>
      <c r="AU40" s="107"/>
      <c r="AV40" s="95"/>
      <c r="AW40" s="95" t="s">
        <v>63</v>
      </c>
      <c r="AX40" s="95"/>
      <c r="AY40" s="95"/>
      <c r="AZ40" s="95"/>
    </row>
    <row r="41" spans="1:52" s="140" customFormat="1" ht="47.25" x14ac:dyDescent="0.25">
      <c r="A41" s="95" t="s">
        <v>409</v>
      </c>
      <c r="B41" s="95"/>
      <c r="C41" s="95" t="s">
        <v>57</v>
      </c>
      <c r="D41" s="95" t="s">
        <v>434</v>
      </c>
      <c r="E41" s="95" t="s">
        <v>412</v>
      </c>
      <c r="F41" s="95">
        <v>1</v>
      </c>
      <c r="G41" s="95" t="s">
        <v>891</v>
      </c>
      <c r="H41" s="95" t="s">
        <v>415</v>
      </c>
      <c r="I41" s="101" t="s">
        <v>436</v>
      </c>
      <c r="J41" s="95">
        <v>1</v>
      </c>
      <c r="K41" s="95"/>
      <c r="L41" s="113" t="s">
        <v>827</v>
      </c>
      <c r="M41" s="95"/>
      <c r="N41" s="95" t="s">
        <v>118</v>
      </c>
      <c r="O41" s="102">
        <v>99</v>
      </c>
      <c r="P41" s="102">
        <f t="shared" si="18"/>
        <v>99</v>
      </c>
      <c r="Q41" s="102">
        <f t="shared" si="6"/>
        <v>99</v>
      </c>
      <c r="R41" s="102"/>
      <c r="S41" s="103"/>
      <c r="T41" s="103"/>
      <c r="U41" s="95" t="s">
        <v>828</v>
      </c>
      <c r="V41" s="95" t="str">
        <f t="shared" si="7"/>
        <v>АО "Россети Сибирь Тываэнерго"</v>
      </c>
      <c r="W41" s="30" t="s">
        <v>829</v>
      </c>
      <c r="X41" s="104">
        <v>46154</v>
      </c>
      <c r="Y41" s="104">
        <f t="shared" si="13"/>
        <v>46174</v>
      </c>
      <c r="Z41" s="68"/>
      <c r="AA41" s="68"/>
      <c r="AB41" s="68"/>
      <c r="AC41" s="68"/>
      <c r="AD41" s="95" t="str">
        <f t="shared" si="9"/>
        <v xml:space="preserve">Приобртение права на использование программы для ЭВМ Astra Linux SE </v>
      </c>
      <c r="AE41" s="95"/>
      <c r="AF41" s="95">
        <v>876</v>
      </c>
      <c r="AG41" s="30" t="s">
        <v>145</v>
      </c>
      <c r="AH41" s="95">
        <v>1</v>
      </c>
      <c r="AI41" s="105">
        <v>93000000000</v>
      </c>
      <c r="AJ41" s="95" t="s">
        <v>68</v>
      </c>
      <c r="AK41" s="104">
        <f t="shared" si="10"/>
        <v>46174</v>
      </c>
      <c r="AL41" s="104">
        <f t="shared" si="11"/>
        <v>46174</v>
      </c>
      <c r="AM41" s="104">
        <f t="shared" si="16"/>
        <v>46538</v>
      </c>
      <c r="AN41" s="95" t="s">
        <v>420</v>
      </c>
      <c r="AO41" s="95" t="s">
        <v>63</v>
      </c>
      <c r="AP41" s="95"/>
      <c r="AQ41" s="95"/>
      <c r="AR41" s="95"/>
      <c r="AS41" s="104"/>
      <c r="AT41" s="106"/>
      <c r="AU41" s="107"/>
      <c r="AV41" s="95"/>
      <c r="AW41" s="95" t="s">
        <v>63</v>
      </c>
      <c r="AX41" s="95"/>
      <c r="AY41" s="95"/>
      <c r="AZ41" s="95"/>
    </row>
    <row r="42" spans="1:52" s="140" customFormat="1" ht="65.25" customHeight="1" x14ac:dyDescent="0.25">
      <c r="A42" s="95" t="s">
        <v>409</v>
      </c>
      <c r="B42" s="95"/>
      <c r="C42" s="95" t="s">
        <v>57</v>
      </c>
      <c r="D42" s="95" t="s">
        <v>434</v>
      </c>
      <c r="E42" s="95" t="s">
        <v>412</v>
      </c>
      <c r="F42" s="95">
        <v>1</v>
      </c>
      <c r="G42" s="95" t="s">
        <v>892</v>
      </c>
      <c r="H42" s="95" t="s">
        <v>415</v>
      </c>
      <c r="I42" s="101" t="s">
        <v>436</v>
      </c>
      <c r="J42" s="95">
        <v>1</v>
      </c>
      <c r="K42" s="95"/>
      <c r="L42" s="113" t="s">
        <v>827</v>
      </c>
      <c r="M42" s="95"/>
      <c r="N42" s="95" t="s">
        <v>118</v>
      </c>
      <c r="O42" s="102">
        <v>30</v>
      </c>
      <c r="P42" s="102">
        <f t="shared" si="18"/>
        <v>30</v>
      </c>
      <c r="Q42" s="102">
        <f t="shared" si="6"/>
        <v>30</v>
      </c>
      <c r="R42" s="102"/>
      <c r="S42" s="103"/>
      <c r="T42" s="103"/>
      <c r="U42" s="95" t="s">
        <v>828</v>
      </c>
      <c r="V42" s="95" t="str">
        <f t="shared" si="7"/>
        <v>АО "Россети Сибирь Тываэнерго"</v>
      </c>
      <c r="W42" s="30" t="s">
        <v>829</v>
      </c>
      <c r="X42" s="104">
        <v>46107</v>
      </c>
      <c r="Y42" s="104">
        <f t="shared" si="13"/>
        <v>46127</v>
      </c>
      <c r="Z42" s="68"/>
      <c r="AA42" s="68"/>
      <c r="AB42" s="68"/>
      <c r="AC42" s="68"/>
      <c r="AD42" s="95" t="str">
        <f t="shared" si="9"/>
        <v xml:space="preserve">Приобретение права на использование программы для ЭВМ "Кадровое дело. Электронный журнал" </v>
      </c>
      <c r="AE42" s="95"/>
      <c r="AF42" s="95">
        <v>876</v>
      </c>
      <c r="AG42" s="30" t="s">
        <v>145</v>
      </c>
      <c r="AH42" s="95">
        <v>1</v>
      </c>
      <c r="AI42" s="105">
        <v>93000000000</v>
      </c>
      <c r="AJ42" s="95" t="s">
        <v>68</v>
      </c>
      <c r="AK42" s="104">
        <f t="shared" si="10"/>
        <v>46127</v>
      </c>
      <c r="AL42" s="104">
        <f t="shared" si="11"/>
        <v>46127</v>
      </c>
      <c r="AM42" s="104">
        <f t="shared" si="16"/>
        <v>46491</v>
      </c>
      <c r="AN42" s="95" t="s">
        <v>420</v>
      </c>
      <c r="AO42" s="95" t="s">
        <v>63</v>
      </c>
      <c r="AP42" s="95"/>
      <c r="AQ42" s="95"/>
      <c r="AR42" s="95"/>
      <c r="AS42" s="104"/>
      <c r="AT42" s="106"/>
      <c r="AU42" s="107"/>
      <c r="AV42" s="95"/>
      <c r="AW42" s="95" t="s">
        <v>63</v>
      </c>
      <c r="AX42" s="95"/>
      <c r="AY42" s="95"/>
      <c r="AZ42" s="95"/>
    </row>
    <row r="43" spans="1:52" s="140" customFormat="1" ht="47.25" x14ac:dyDescent="0.25">
      <c r="A43" s="95" t="s">
        <v>409</v>
      </c>
      <c r="B43" s="95"/>
      <c r="C43" s="95" t="s">
        <v>57</v>
      </c>
      <c r="D43" s="95" t="s">
        <v>434</v>
      </c>
      <c r="E43" s="95" t="s">
        <v>412</v>
      </c>
      <c r="F43" s="95">
        <v>1</v>
      </c>
      <c r="G43" s="95" t="s">
        <v>893</v>
      </c>
      <c r="H43" s="95" t="s">
        <v>415</v>
      </c>
      <c r="I43" s="101" t="s">
        <v>436</v>
      </c>
      <c r="J43" s="95">
        <v>1</v>
      </c>
      <c r="K43" s="95"/>
      <c r="L43" s="113" t="s">
        <v>827</v>
      </c>
      <c r="M43" s="95"/>
      <c r="N43" s="95" t="s">
        <v>118</v>
      </c>
      <c r="O43" s="102">
        <v>99</v>
      </c>
      <c r="P43" s="102">
        <f t="shared" si="18"/>
        <v>99</v>
      </c>
      <c r="Q43" s="102">
        <f t="shared" si="6"/>
        <v>99</v>
      </c>
      <c r="R43" s="102"/>
      <c r="S43" s="103"/>
      <c r="T43" s="103"/>
      <c r="U43" s="95" t="s">
        <v>828</v>
      </c>
      <c r="V43" s="95" t="str">
        <f t="shared" si="7"/>
        <v>АО "Россети Сибирь Тываэнерго"</v>
      </c>
      <c r="W43" s="30" t="s">
        <v>829</v>
      </c>
      <c r="X43" s="104">
        <v>46117</v>
      </c>
      <c r="Y43" s="104">
        <f t="shared" si="13"/>
        <v>46137</v>
      </c>
      <c r="Z43" s="68"/>
      <c r="AA43" s="68"/>
      <c r="AB43" s="68"/>
      <c r="AC43" s="68"/>
      <c r="AD43" s="95" t="str">
        <f t="shared" si="9"/>
        <v xml:space="preserve">Приобретение права на использование программы для ЭВМ БСС "Главбух" </v>
      </c>
      <c r="AE43" s="95"/>
      <c r="AF43" s="95">
        <v>876</v>
      </c>
      <c r="AG43" s="30" t="s">
        <v>145</v>
      </c>
      <c r="AH43" s="95">
        <v>1</v>
      </c>
      <c r="AI43" s="105">
        <v>93000000000</v>
      </c>
      <c r="AJ43" s="95" t="s">
        <v>68</v>
      </c>
      <c r="AK43" s="104">
        <f t="shared" si="10"/>
        <v>46137</v>
      </c>
      <c r="AL43" s="104">
        <f t="shared" si="11"/>
        <v>46137</v>
      </c>
      <c r="AM43" s="104">
        <f t="shared" si="16"/>
        <v>46501</v>
      </c>
      <c r="AN43" s="95" t="s">
        <v>420</v>
      </c>
      <c r="AO43" s="95" t="s">
        <v>63</v>
      </c>
      <c r="AP43" s="95"/>
      <c r="AQ43" s="95"/>
      <c r="AR43" s="95"/>
      <c r="AS43" s="104"/>
      <c r="AT43" s="106"/>
      <c r="AU43" s="107"/>
      <c r="AV43" s="95"/>
      <c r="AW43" s="95" t="s">
        <v>63</v>
      </c>
      <c r="AX43" s="95"/>
      <c r="AY43" s="95"/>
      <c r="AZ43" s="95"/>
    </row>
    <row r="44" spans="1:52" s="140" customFormat="1" ht="47.25" x14ac:dyDescent="0.25">
      <c r="A44" s="95" t="s">
        <v>409</v>
      </c>
      <c r="B44" s="95"/>
      <c r="C44" s="95" t="s">
        <v>57</v>
      </c>
      <c r="D44" s="95" t="s">
        <v>434</v>
      </c>
      <c r="E44" s="95" t="s">
        <v>412</v>
      </c>
      <c r="F44" s="95">
        <v>1</v>
      </c>
      <c r="G44" s="95" t="s">
        <v>894</v>
      </c>
      <c r="H44" s="95" t="s">
        <v>448</v>
      </c>
      <c r="I44" s="101" t="s">
        <v>436</v>
      </c>
      <c r="J44" s="95">
        <v>1</v>
      </c>
      <c r="K44" s="95"/>
      <c r="L44" s="113" t="s">
        <v>827</v>
      </c>
      <c r="M44" s="95"/>
      <c r="N44" s="95" t="s">
        <v>118</v>
      </c>
      <c r="O44" s="102">
        <v>99</v>
      </c>
      <c r="P44" s="102">
        <f t="shared" si="18"/>
        <v>99</v>
      </c>
      <c r="Q44" s="102">
        <f>P44</f>
        <v>99</v>
      </c>
      <c r="R44" s="102"/>
      <c r="S44" s="103"/>
      <c r="T44" s="103"/>
      <c r="U44" s="95" t="s">
        <v>828</v>
      </c>
      <c r="V44" s="95" t="str">
        <f t="shared" si="7"/>
        <v>АО "Россети Сибирь Тываэнерго"</v>
      </c>
      <c r="W44" s="30" t="s">
        <v>829</v>
      </c>
      <c r="X44" s="104">
        <v>46168</v>
      </c>
      <c r="Y44" s="104">
        <f t="shared" si="13"/>
        <v>46188</v>
      </c>
      <c r="Z44" s="68"/>
      <c r="AA44" s="68"/>
      <c r="AB44" s="68"/>
      <c r="AC44" s="68"/>
      <c r="AD44" s="95" t="str">
        <f t="shared" si="9"/>
        <v xml:space="preserve">Оказание услуг по техническому обслуживанию серверного оборудования </v>
      </c>
      <c r="AE44" s="95"/>
      <c r="AF44" s="95">
        <v>876</v>
      </c>
      <c r="AG44" s="30" t="s">
        <v>145</v>
      </c>
      <c r="AH44" s="95">
        <v>1</v>
      </c>
      <c r="AI44" s="105">
        <v>93000000000</v>
      </c>
      <c r="AJ44" s="95" t="s">
        <v>68</v>
      </c>
      <c r="AK44" s="104">
        <f t="shared" si="10"/>
        <v>46188</v>
      </c>
      <c r="AL44" s="104">
        <f t="shared" si="11"/>
        <v>46188</v>
      </c>
      <c r="AM44" s="104">
        <f t="shared" si="16"/>
        <v>46552</v>
      </c>
      <c r="AN44" s="95" t="s">
        <v>420</v>
      </c>
      <c r="AO44" s="95" t="s">
        <v>63</v>
      </c>
      <c r="AP44" s="95"/>
      <c r="AQ44" s="95"/>
      <c r="AR44" s="95"/>
      <c r="AS44" s="104"/>
      <c r="AT44" s="106"/>
      <c r="AU44" s="107"/>
      <c r="AV44" s="95"/>
      <c r="AW44" s="95" t="s">
        <v>63</v>
      </c>
      <c r="AX44" s="95"/>
      <c r="AY44" s="95"/>
      <c r="AZ44" s="95"/>
    </row>
    <row r="45" spans="1:52" s="140" customFormat="1" ht="78" customHeight="1" x14ac:dyDescent="0.25">
      <c r="A45" s="95" t="s">
        <v>409</v>
      </c>
      <c r="B45" s="95"/>
      <c r="C45" s="95" t="s">
        <v>57</v>
      </c>
      <c r="D45" s="95" t="s">
        <v>434</v>
      </c>
      <c r="E45" s="95" t="s">
        <v>412</v>
      </c>
      <c r="F45" s="95">
        <v>1</v>
      </c>
      <c r="G45" s="95" t="s">
        <v>895</v>
      </c>
      <c r="H45" s="95" t="s">
        <v>423</v>
      </c>
      <c r="I45" s="101" t="s">
        <v>432</v>
      </c>
      <c r="J45" s="95">
        <v>1</v>
      </c>
      <c r="K45" s="95"/>
      <c r="L45" s="20" t="s">
        <v>63</v>
      </c>
      <c r="M45" s="95"/>
      <c r="N45" s="20" t="s">
        <v>118</v>
      </c>
      <c r="O45" s="102">
        <v>51.182400000000001</v>
      </c>
      <c r="P45" s="102">
        <f>O45*1.22</f>
        <v>62.442528000000003</v>
      </c>
      <c r="Q45" s="102"/>
      <c r="R45" s="102">
        <f>46.06416</f>
        <v>46.064160000000001</v>
      </c>
      <c r="S45" s="102">
        <f>P45-R45</f>
        <v>16.378368000000002</v>
      </c>
      <c r="T45" s="103"/>
      <c r="U45" s="95" t="s">
        <v>212</v>
      </c>
      <c r="V45" s="95" t="str">
        <f t="shared" si="7"/>
        <v>АО "Россети Сибирь Тываэнерго"</v>
      </c>
      <c r="W45" s="30" t="s">
        <v>829</v>
      </c>
      <c r="X45" s="104">
        <v>46357</v>
      </c>
      <c r="Y45" s="104">
        <f t="shared" ref="Y45:Y61" si="19">X45</f>
        <v>46357</v>
      </c>
      <c r="Z45" s="95" t="s">
        <v>418</v>
      </c>
      <c r="AA45" s="95" t="s">
        <v>896</v>
      </c>
      <c r="AB45" s="95">
        <v>7730280321</v>
      </c>
      <c r="AC45" s="95">
        <v>773001001</v>
      </c>
      <c r="AD45" s="95" t="str">
        <f t="shared" si="9"/>
        <v>Оказание услуг по техническому сопровождению программного комплекса "Аварийность" ЭСК"</v>
      </c>
      <c r="AE45" s="95"/>
      <c r="AF45" s="95">
        <v>876</v>
      </c>
      <c r="AG45" s="30" t="s">
        <v>145</v>
      </c>
      <c r="AH45" s="95">
        <v>1</v>
      </c>
      <c r="AI45" s="105">
        <v>93000000000</v>
      </c>
      <c r="AJ45" s="95" t="s">
        <v>68</v>
      </c>
      <c r="AK45" s="104">
        <f t="shared" si="10"/>
        <v>46357</v>
      </c>
      <c r="AL45" s="104">
        <v>46023</v>
      </c>
      <c r="AM45" s="104">
        <f t="shared" si="16"/>
        <v>46387</v>
      </c>
      <c r="AN45" s="95" t="s">
        <v>420</v>
      </c>
      <c r="AO45" s="95" t="s">
        <v>63</v>
      </c>
      <c r="AP45" s="95"/>
      <c r="AQ45" s="95"/>
      <c r="AR45" s="95"/>
      <c r="AS45" s="104"/>
      <c r="AT45" s="106"/>
      <c r="AU45" s="107"/>
      <c r="AV45" s="95"/>
      <c r="AW45" s="95" t="s">
        <v>63</v>
      </c>
      <c r="AX45" s="95"/>
      <c r="AY45" s="95"/>
      <c r="AZ45" s="95"/>
    </row>
    <row r="46" spans="1:52" s="140" customFormat="1" ht="63" x14ac:dyDescent="0.25">
      <c r="A46" s="95" t="s">
        <v>409</v>
      </c>
      <c r="B46" s="95"/>
      <c r="C46" s="95" t="s">
        <v>57</v>
      </c>
      <c r="D46" s="95" t="s">
        <v>434</v>
      </c>
      <c r="E46" s="95" t="s">
        <v>412</v>
      </c>
      <c r="F46" s="95">
        <v>1</v>
      </c>
      <c r="G46" s="95" t="s">
        <v>897</v>
      </c>
      <c r="H46" s="95" t="s">
        <v>415</v>
      </c>
      <c r="I46" s="101" t="s">
        <v>436</v>
      </c>
      <c r="J46" s="95">
        <v>1</v>
      </c>
      <c r="K46" s="95"/>
      <c r="L46" s="20" t="s">
        <v>63</v>
      </c>
      <c r="M46" s="95"/>
      <c r="N46" s="20" t="s">
        <v>118</v>
      </c>
      <c r="O46" s="102">
        <v>41.666670000000003</v>
      </c>
      <c r="P46" s="102">
        <f>O46*1.22</f>
        <v>50.833337400000005</v>
      </c>
      <c r="Q46" s="80">
        <f t="shared" ref="Q46:Q49" si="20">P46</f>
        <v>50.833337400000005</v>
      </c>
      <c r="R46" s="102"/>
      <c r="S46" s="103"/>
      <c r="T46" s="103"/>
      <c r="U46" s="95" t="s">
        <v>212</v>
      </c>
      <c r="V46" s="95" t="str">
        <f t="shared" si="7"/>
        <v>АО "Россети Сибирь Тываэнерго"</v>
      </c>
      <c r="W46" s="30" t="s">
        <v>829</v>
      </c>
      <c r="X46" s="104">
        <v>46204</v>
      </c>
      <c r="Y46" s="104">
        <f t="shared" si="19"/>
        <v>46204</v>
      </c>
      <c r="Z46" s="95" t="s">
        <v>418</v>
      </c>
      <c r="AA46" s="95" t="s">
        <v>898</v>
      </c>
      <c r="AB46" s="95">
        <v>6670268364</v>
      </c>
      <c r="AC46" s="95">
        <v>667001001</v>
      </c>
      <c r="AD46" s="95" t="str">
        <f t="shared" si="9"/>
        <v xml:space="preserve">Оказание услуг по технической поддержке системы управления электронной очередью "ДАМАСК" </v>
      </c>
      <c r="AE46" s="95"/>
      <c r="AF46" s="95">
        <v>876</v>
      </c>
      <c r="AG46" s="30" t="s">
        <v>145</v>
      </c>
      <c r="AH46" s="95">
        <v>1</v>
      </c>
      <c r="AI46" s="105">
        <v>93000000000</v>
      </c>
      <c r="AJ46" s="95" t="s">
        <v>68</v>
      </c>
      <c r="AK46" s="104">
        <f t="shared" si="10"/>
        <v>46204</v>
      </c>
      <c r="AL46" s="104">
        <f t="shared" si="11"/>
        <v>46204</v>
      </c>
      <c r="AM46" s="104">
        <f t="shared" si="16"/>
        <v>46568</v>
      </c>
      <c r="AN46" s="95" t="s">
        <v>420</v>
      </c>
      <c r="AO46" s="95" t="s">
        <v>63</v>
      </c>
      <c r="AP46" s="95"/>
      <c r="AQ46" s="95"/>
      <c r="AR46" s="95"/>
      <c r="AS46" s="104"/>
      <c r="AT46" s="106"/>
      <c r="AU46" s="107"/>
      <c r="AV46" s="95"/>
      <c r="AW46" s="95" t="s">
        <v>63</v>
      </c>
      <c r="AX46" s="95"/>
      <c r="AY46" s="95"/>
      <c r="AZ46" s="95"/>
    </row>
    <row r="47" spans="1:52" s="140" customFormat="1" ht="63" x14ac:dyDescent="0.25">
      <c r="A47" s="40" t="s">
        <v>458</v>
      </c>
      <c r="B47" s="40"/>
      <c r="C47" s="40" t="s">
        <v>57</v>
      </c>
      <c r="D47" s="40" t="s">
        <v>899</v>
      </c>
      <c r="E47" s="40" t="s">
        <v>412</v>
      </c>
      <c r="F47" s="90" t="s">
        <v>413</v>
      </c>
      <c r="G47" s="40" t="s">
        <v>900</v>
      </c>
      <c r="H47" s="40" t="s">
        <v>370</v>
      </c>
      <c r="I47" s="20" t="s">
        <v>631</v>
      </c>
      <c r="J47" s="40">
        <v>2</v>
      </c>
      <c r="K47" s="40"/>
      <c r="L47" s="40" t="s">
        <v>63</v>
      </c>
      <c r="M47" s="40"/>
      <c r="N47" s="40" t="s">
        <v>118</v>
      </c>
      <c r="O47" s="80">
        <f>P47/1.22</f>
        <v>81.885245901639351</v>
      </c>
      <c r="P47" s="80">
        <v>99.9</v>
      </c>
      <c r="Q47" s="80">
        <f t="shared" si="20"/>
        <v>99.9</v>
      </c>
      <c r="R47" s="80"/>
      <c r="S47" s="80"/>
      <c r="T47" s="80"/>
      <c r="U47" s="20" t="s">
        <v>828</v>
      </c>
      <c r="V47" s="20" t="str">
        <f t="shared" si="7"/>
        <v>АО "Россети Сибирь Тываэнерго"</v>
      </c>
      <c r="W47" s="30" t="s">
        <v>829</v>
      </c>
      <c r="X47" s="65">
        <v>46163</v>
      </c>
      <c r="Y47" s="65">
        <f t="shared" si="19"/>
        <v>46163</v>
      </c>
      <c r="Z47" s="149"/>
      <c r="AA47" s="40"/>
      <c r="AB47" s="40"/>
      <c r="AC47" s="40"/>
      <c r="AD47" s="40" t="str">
        <f t="shared" si="9"/>
        <v>Поставка комплектующих и запасных частей для средств связи для организации сетевой инфраструктуры</v>
      </c>
      <c r="AE47" s="40"/>
      <c r="AF47" s="30">
        <v>876</v>
      </c>
      <c r="AG47" s="30" t="s">
        <v>145</v>
      </c>
      <c r="AH47" s="40">
        <v>1</v>
      </c>
      <c r="AI47" s="98">
        <v>93000000000</v>
      </c>
      <c r="AJ47" s="29" t="s">
        <v>68</v>
      </c>
      <c r="AK47" s="65">
        <f t="shared" ref="AK47:AK49" si="21">X47</f>
        <v>46163</v>
      </c>
      <c r="AL47" s="31">
        <f t="shared" si="11"/>
        <v>46163</v>
      </c>
      <c r="AM47" s="31">
        <v>46387</v>
      </c>
      <c r="AN47" s="40">
        <v>2026</v>
      </c>
      <c r="AO47" s="20" t="s">
        <v>63</v>
      </c>
      <c r="AP47" s="40"/>
      <c r="AQ47" s="40"/>
      <c r="AR47" s="40"/>
      <c r="AS47" s="65"/>
      <c r="AT47" s="81"/>
      <c r="AU47" s="82"/>
      <c r="AV47" s="40"/>
      <c r="AW47" s="40" t="s">
        <v>827</v>
      </c>
      <c r="AX47" s="40"/>
      <c r="AY47" s="40"/>
      <c r="AZ47" s="64"/>
    </row>
    <row r="48" spans="1:52" s="140" customFormat="1" ht="47.25" x14ac:dyDescent="0.25">
      <c r="A48" s="40" t="s">
        <v>458</v>
      </c>
      <c r="B48" s="40"/>
      <c r="C48" s="40" t="s">
        <v>57</v>
      </c>
      <c r="D48" s="44" t="s">
        <v>411</v>
      </c>
      <c r="E48" s="40" t="s">
        <v>412</v>
      </c>
      <c r="F48" s="90" t="s">
        <v>413</v>
      </c>
      <c r="G48" s="40" t="s">
        <v>901</v>
      </c>
      <c r="H48" s="40" t="s">
        <v>370</v>
      </c>
      <c r="I48" s="20" t="s">
        <v>631</v>
      </c>
      <c r="J48" s="40">
        <v>2</v>
      </c>
      <c r="K48" s="40"/>
      <c r="L48" s="40" t="s">
        <v>63</v>
      </c>
      <c r="M48" s="40"/>
      <c r="N48" s="40" t="s">
        <v>64</v>
      </c>
      <c r="O48" s="80">
        <f t="shared" ref="O48:O49" si="22">P48/1.22</f>
        <v>81.885245901639351</v>
      </c>
      <c r="P48" s="80">
        <v>99.9</v>
      </c>
      <c r="Q48" s="80">
        <f t="shared" si="20"/>
        <v>99.9</v>
      </c>
      <c r="R48" s="80"/>
      <c r="S48" s="80"/>
      <c r="T48" s="80"/>
      <c r="U48" s="20" t="s">
        <v>828</v>
      </c>
      <c r="V48" s="20" t="str">
        <f t="shared" si="7"/>
        <v>АО "Россети Сибирь Тываэнерго"</v>
      </c>
      <c r="W48" s="30" t="s">
        <v>829</v>
      </c>
      <c r="X48" s="65">
        <v>46072</v>
      </c>
      <c r="Y48" s="65">
        <f t="shared" si="19"/>
        <v>46072</v>
      </c>
      <c r="Z48" s="149"/>
      <c r="AA48" s="40"/>
      <c r="AB48" s="40"/>
      <c r="AC48" s="40"/>
      <c r="AD48" s="40" t="str">
        <f t="shared" si="9"/>
        <v>Поставка сетевого и коммутационного оборудования</v>
      </c>
      <c r="AE48" s="40"/>
      <c r="AF48" s="30">
        <v>876</v>
      </c>
      <c r="AG48" s="30" t="s">
        <v>145</v>
      </c>
      <c r="AH48" s="40">
        <v>1</v>
      </c>
      <c r="AI48" s="98">
        <v>93000000000</v>
      </c>
      <c r="AJ48" s="29" t="s">
        <v>68</v>
      </c>
      <c r="AK48" s="65">
        <f t="shared" si="21"/>
        <v>46072</v>
      </c>
      <c r="AL48" s="31">
        <f t="shared" si="11"/>
        <v>46072</v>
      </c>
      <c r="AM48" s="31">
        <v>46387</v>
      </c>
      <c r="AN48" s="40">
        <v>2026</v>
      </c>
      <c r="AO48" s="20" t="s">
        <v>63</v>
      </c>
      <c r="AP48" s="40"/>
      <c r="AQ48" s="40"/>
      <c r="AR48" s="40"/>
      <c r="AS48" s="65"/>
      <c r="AT48" s="81"/>
      <c r="AU48" s="82"/>
      <c r="AV48" s="40"/>
      <c r="AW48" s="40" t="s">
        <v>827</v>
      </c>
      <c r="AX48" s="40"/>
      <c r="AY48" s="40"/>
      <c r="AZ48" s="64"/>
    </row>
    <row r="49" spans="1:78" s="140" customFormat="1" ht="63" x14ac:dyDescent="0.25">
      <c r="A49" s="93" t="s">
        <v>471</v>
      </c>
      <c r="B49" s="144"/>
      <c r="C49" s="51" t="s">
        <v>57</v>
      </c>
      <c r="D49" s="44" t="s">
        <v>411</v>
      </c>
      <c r="E49" s="40" t="s">
        <v>179</v>
      </c>
      <c r="F49" s="90" t="s">
        <v>413</v>
      </c>
      <c r="G49" s="99" t="s">
        <v>902</v>
      </c>
      <c r="H49" s="40" t="s">
        <v>903</v>
      </c>
      <c r="I49" s="20" t="s">
        <v>904</v>
      </c>
      <c r="J49" s="40">
        <v>1</v>
      </c>
      <c r="K49" s="40"/>
      <c r="L49" s="40" t="s">
        <v>63</v>
      </c>
      <c r="M49" s="40"/>
      <c r="N49" s="96" t="s">
        <v>477</v>
      </c>
      <c r="O49" s="80">
        <f t="shared" si="22"/>
        <v>81.885245901639351</v>
      </c>
      <c r="P49" s="97">
        <v>99.9</v>
      </c>
      <c r="Q49" s="80">
        <f t="shared" si="20"/>
        <v>99.9</v>
      </c>
      <c r="R49" s="145"/>
      <c r="S49" s="145"/>
      <c r="T49" s="145"/>
      <c r="U49" s="20" t="s">
        <v>828</v>
      </c>
      <c r="V49" s="20" t="str">
        <f t="shared" si="7"/>
        <v>АО "Россети Сибирь Тываэнерго"</v>
      </c>
      <c r="W49" s="30" t="s">
        <v>829</v>
      </c>
      <c r="X49" s="65">
        <v>46281</v>
      </c>
      <c r="Y49" s="65">
        <f t="shared" si="19"/>
        <v>46281</v>
      </c>
      <c r="Z49" s="150"/>
      <c r="AA49" s="151"/>
      <c r="AB49" s="144"/>
      <c r="AC49" s="144"/>
      <c r="AD49" s="40" t="str">
        <f t="shared" si="9"/>
        <v>Оказание услуг по транспортировке и утилизации списанной компьютерной оргтехники, картриджей</v>
      </c>
      <c r="AE49" s="46"/>
      <c r="AF49" s="30">
        <v>876</v>
      </c>
      <c r="AG49" s="30" t="s">
        <v>145</v>
      </c>
      <c r="AH49" s="40">
        <v>1</v>
      </c>
      <c r="AI49" s="98">
        <v>93000000000</v>
      </c>
      <c r="AJ49" s="29" t="s">
        <v>68</v>
      </c>
      <c r="AK49" s="65">
        <f t="shared" si="21"/>
        <v>46281</v>
      </c>
      <c r="AL49" s="31">
        <f t="shared" si="11"/>
        <v>46281</v>
      </c>
      <c r="AM49" s="31">
        <v>46387</v>
      </c>
      <c r="AN49" s="20">
        <v>2026</v>
      </c>
      <c r="AO49" s="20" t="s">
        <v>63</v>
      </c>
      <c r="AP49" s="144"/>
      <c r="AQ49" s="144"/>
      <c r="AR49" s="144"/>
      <c r="AS49" s="146"/>
      <c r="AT49" s="147"/>
      <c r="AU49" s="148"/>
      <c r="AV49" s="144"/>
      <c r="AW49" s="40" t="s">
        <v>827</v>
      </c>
      <c r="AX49" s="144"/>
      <c r="AY49" s="144"/>
      <c r="AZ49" s="144"/>
    </row>
    <row r="50" spans="1:78" s="140" customFormat="1" ht="63" x14ac:dyDescent="0.25">
      <c r="A50" s="91" t="s">
        <v>905</v>
      </c>
      <c r="B50" s="40"/>
      <c r="C50" s="40" t="s">
        <v>520</v>
      </c>
      <c r="D50" s="40" t="s">
        <v>591</v>
      </c>
      <c r="E50" s="40" t="s">
        <v>179</v>
      </c>
      <c r="F50" s="40">
        <v>1</v>
      </c>
      <c r="G50" s="20" t="s">
        <v>906</v>
      </c>
      <c r="H50" s="91" t="s">
        <v>907</v>
      </c>
      <c r="I50" s="91" t="s">
        <v>908</v>
      </c>
      <c r="J50" s="130">
        <v>1</v>
      </c>
      <c r="K50" s="40"/>
      <c r="L50" s="129" t="s">
        <v>63</v>
      </c>
      <c r="M50" s="40"/>
      <c r="N50" s="40" t="s">
        <v>477</v>
      </c>
      <c r="O50" s="80">
        <v>43.5</v>
      </c>
      <c r="P50" s="80">
        <f>O50*1.22</f>
        <v>53.07</v>
      </c>
      <c r="Q50" s="80">
        <f>P50</f>
        <v>53.07</v>
      </c>
      <c r="R50" s="80"/>
      <c r="S50" s="80"/>
      <c r="T50" s="80"/>
      <c r="U50" s="40" t="s">
        <v>828</v>
      </c>
      <c r="V50" s="40" t="s">
        <v>520</v>
      </c>
      <c r="W50" s="30" t="s">
        <v>829</v>
      </c>
      <c r="X50" s="65">
        <v>46188</v>
      </c>
      <c r="Y50" s="65">
        <f t="shared" si="19"/>
        <v>46188</v>
      </c>
      <c r="Z50" s="149"/>
      <c r="AA50" s="40"/>
      <c r="AB50" s="40"/>
      <c r="AC50" s="40"/>
      <c r="AD50" s="40" t="str">
        <f t="shared" si="9"/>
        <v>Оказание услуг по обслуживанию кофемашин</v>
      </c>
      <c r="AE50" s="40"/>
      <c r="AF50" s="40">
        <v>876</v>
      </c>
      <c r="AG50" s="30" t="s">
        <v>145</v>
      </c>
      <c r="AH50" s="40">
        <v>1</v>
      </c>
      <c r="AI50" s="126" t="s">
        <v>546</v>
      </c>
      <c r="AJ50" s="40" t="s">
        <v>68</v>
      </c>
      <c r="AK50" s="65">
        <f t="shared" ref="AK50:AK60" si="23">Y50+15</f>
        <v>46203</v>
      </c>
      <c r="AL50" s="65">
        <f t="shared" si="11"/>
        <v>46203</v>
      </c>
      <c r="AM50" s="65">
        <v>46387</v>
      </c>
      <c r="AN50" s="29">
        <v>2026</v>
      </c>
      <c r="AO50" s="149"/>
      <c r="AP50" s="40"/>
      <c r="AQ50" s="40"/>
      <c r="AR50" s="40"/>
      <c r="AS50" s="65"/>
      <c r="AT50" s="81"/>
      <c r="AU50" s="82"/>
      <c r="AV50" s="40"/>
      <c r="AW50" s="40"/>
      <c r="AX50" s="40"/>
      <c r="AY50" s="152"/>
      <c r="AZ50" s="40"/>
    </row>
    <row r="51" spans="1:78" s="140" customFormat="1" ht="63" x14ac:dyDescent="0.25">
      <c r="A51" s="91" t="s">
        <v>905</v>
      </c>
      <c r="B51" s="40"/>
      <c r="C51" s="40" t="s">
        <v>520</v>
      </c>
      <c r="D51" s="40" t="s">
        <v>591</v>
      </c>
      <c r="E51" s="40" t="s">
        <v>179</v>
      </c>
      <c r="F51" s="40">
        <v>1</v>
      </c>
      <c r="G51" s="20" t="s">
        <v>909</v>
      </c>
      <c r="H51" s="91" t="s">
        <v>558</v>
      </c>
      <c r="I51" s="91" t="s">
        <v>910</v>
      </c>
      <c r="J51" s="130">
        <v>1</v>
      </c>
      <c r="K51" s="40"/>
      <c r="L51" s="129" t="s">
        <v>63</v>
      </c>
      <c r="M51" s="40"/>
      <c r="N51" s="40" t="s">
        <v>477</v>
      </c>
      <c r="O51" s="80">
        <v>99.99</v>
      </c>
      <c r="P51" s="80">
        <f t="shared" ref="P51:P55" si="24">O51</f>
        <v>99.99</v>
      </c>
      <c r="Q51" s="80">
        <v>66.66</v>
      </c>
      <c r="R51" s="80">
        <f>P51-Q51</f>
        <v>33.33</v>
      </c>
      <c r="S51" s="80"/>
      <c r="T51" s="80"/>
      <c r="U51" s="40" t="s">
        <v>828</v>
      </c>
      <c r="V51" s="40" t="s">
        <v>520</v>
      </c>
      <c r="W51" s="30" t="s">
        <v>829</v>
      </c>
      <c r="X51" s="65">
        <v>46121</v>
      </c>
      <c r="Y51" s="65">
        <f t="shared" si="19"/>
        <v>46121</v>
      </c>
      <c r="Z51" s="149"/>
      <c r="AA51" s="40"/>
      <c r="AB51" s="40"/>
      <c r="AC51" s="40"/>
      <c r="AD51" s="40" t="str">
        <f t="shared" si="9"/>
        <v>Оказание услуг по предрейсовому медицинскому осмотру водителей г.Кызыл</v>
      </c>
      <c r="AE51" s="40"/>
      <c r="AF51" s="40">
        <v>876</v>
      </c>
      <c r="AG51" s="30" t="s">
        <v>145</v>
      </c>
      <c r="AH51" s="40">
        <v>1</v>
      </c>
      <c r="AI51" s="126" t="s">
        <v>546</v>
      </c>
      <c r="AJ51" s="40" t="s">
        <v>68</v>
      </c>
      <c r="AK51" s="65">
        <f t="shared" si="23"/>
        <v>46136</v>
      </c>
      <c r="AL51" s="65">
        <f t="shared" si="11"/>
        <v>46136</v>
      </c>
      <c r="AM51" s="65">
        <f t="shared" ref="AM51:AM55" si="25">AL51+365</f>
        <v>46501</v>
      </c>
      <c r="AN51" s="29" t="s">
        <v>420</v>
      </c>
      <c r="AO51" s="149"/>
      <c r="AP51" s="40"/>
      <c r="AQ51" s="40"/>
      <c r="AR51" s="40"/>
      <c r="AS51" s="65"/>
      <c r="AT51" s="81"/>
      <c r="AU51" s="82"/>
      <c r="AV51" s="40"/>
      <c r="AW51" s="40"/>
      <c r="AX51" s="40"/>
      <c r="AY51" s="152"/>
      <c r="AZ51" s="40"/>
    </row>
    <row r="52" spans="1:78" s="140" customFormat="1" ht="63" x14ac:dyDescent="0.25">
      <c r="A52" s="91" t="s">
        <v>905</v>
      </c>
      <c r="B52" s="40"/>
      <c r="C52" s="40" t="s">
        <v>520</v>
      </c>
      <c r="D52" s="40" t="s">
        <v>591</v>
      </c>
      <c r="E52" s="40" t="s">
        <v>179</v>
      </c>
      <c r="F52" s="40">
        <v>1</v>
      </c>
      <c r="G52" s="20" t="s">
        <v>911</v>
      </c>
      <c r="H52" s="91" t="s">
        <v>558</v>
      </c>
      <c r="I52" s="91" t="s">
        <v>910</v>
      </c>
      <c r="J52" s="130">
        <v>1</v>
      </c>
      <c r="K52" s="40"/>
      <c r="L52" s="129" t="s">
        <v>63</v>
      </c>
      <c r="M52" s="40"/>
      <c r="N52" s="40" t="s">
        <v>477</v>
      </c>
      <c r="O52" s="80">
        <v>23.186</v>
      </c>
      <c r="P52" s="80">
        <f t="shared" si="24"/>
        <v>23.186</v>
      </c>
      <c r="Q52" s="80">
        <v>17.389499999999998</v>
      </c>
      <c r="R52" s="80">
        <f t="shared" ref="R52:R55" si="26">P52-Q52</f>
        <v>5.7965000000000018</v>
      </c>
      <c r="S52" s="80"/>
      <c r="T52" s="80"/>
      <c r="U52" s="40" t="s">
        <v>828</v>
      </c>
      <c r="V52" s="40" t="s">
        <v>520</v>
      </c>
      <c r="W52" s="30" t="s">
        <v>829</v>
      </c>
      <c r="X52" s="65">
        <v>46091</v>
      </c>
      <c r="Y52" s="65">
        <f t="shared" si="19"/>
        <v>46091</v>
      </c>
      <c r="Z52" s="149"/>
      <c r="AA52" s="40"/>
      <c r="AB52" s="40"/>
      <c r="AC52" s="40"/>
      <c r="AD52" s="40" t="str">
        <f t="shared" si="9"/>
        <v>Оказание услуг по предрейсовому медицинскому осмотру водителей г.Чадан</v>
      </c>
      <c r="AE52" s="40"/>
      <c r="AF52" s="40">
        <v>876</v>
      </c>
      <c r="AG52" s="30" t="s">
        <v>145</v>
      </c>
      <c r="AH52" s="40">
        <v>1</v>
      </c>
      <c r="AI52" s="126" t="s">
        <v>546</v>
      </c>
      <c r="AJ52" s="40" t="s">
        <v>68</v>
      </c>
      <c r="AK52" s="65">
        <f t="shared" si="23"/>
        <v>46106</v>
      </c>
      <c r="AL52" s="65">
        <f t="shared" si="11"/>
        <v>46106</v>
      </c>
      <c r="AM52" s="65">
        <f t="shared" si="25"/>
        <v>46471</v>
      </c>
      <c r="AN52" s="29" t="s">
        <v>420</v>
      </c>
      <c r="AO52" s="149"/>
      <c r="AP52" s="40"/>
      <c r="AQ52" s="40"/>
      <c r="AR52" s="40"/>
      <c r="AS52" s="65"/>
      <c r="AT52" s="81"/>
      <c r="AU52" s="82"/>
      <c r="AV52" s="40"/>
      <c r="AW52" s="40"/>
      <c r="AX52" s="40"/>
      <c r="AY52" s="152"/>
      <c r="AZ52" s="40"/>
    </row>
    <row r="53" spans="1:78" s="140" customFormat="1" ht="63" x14ac:dyDescent="0.25">
      <c r="A53" s="91" t="s">
        <v>905</v>
      </c>
      <c r="B53" s="40"/>
      <c r="C53" s="40" t="s">
        <v>520</v>
      </c>
      <c r="D53" s="40" t="s">
        <v>591</v>
      </c>
      <c r="E53" s="40" t="s">
        <v>179</v>
      </c>
      <c r="F53" s="40">
        <v>1</v>
      </c>
      <c r="G53" s="20" t="s">
        <v>912</v>
      </c>
      <c r="H53" s="91" t="s">
        <v>558</v>
      </c>
      <c r="I53" s="91" t="s">
        <v>910</v>
      </c>
      <c r="J53" s="130">
        <v>1</v>
      </c>
      <c r="K53" s="40"/>
      <c r="L53" s="129" t="s">
        <v>63</v>
      </c>
      <c r="M53" s="40"/>
      <c r="N53" s="40" t="s">
        <v>477</v>
      </c>
      <c r="O53" s="80">
        <v>23.186</v>
      </c>
      <c r="P53" s="80">
        <f t="shared" si="24"/>
        <v>23.186</v>
      </c>
      <c r="Q53" s="80">
        <v>1.9321666666666666</v>
      </c>
      <c r="R53" s="80">
        <f t="shared" si="26"/>
        <v>21.253833333333333</v>
      </c>
      <c r="S53" s="80"/>
      <c r="T53" s="80"/>
      <c r="U53" s="40" t="s">
        <v>828</v>
      </c>
      <c r="V53" s="40" t="s">
        <v>520</v>
      </c>
      <c r="W53" s="30" t="s">
        <v>829</v>
      </c>
      <c r="X53" s="65">
        <v>46336</v>
      </c>
      <c r="Y53" s="65">
        <f t="shared" si="19"/>
        <v>46336</v>
      </c>
      <c r="Z53" s="149"/>
      <c r="AA53" s="40"/>
      <c r="AB53" s="40"/>
      <c r="AC53" s="40"/>
      <c r="AD53" s="40" t="str">
        <f t="shared" si="9"/>
        <v>Оказание услуг по предрейсовому медицинскому осмотру водителей г.Ак-Довурак</v>
      </c>
      <c r="AE53" s="40"/>
      <c r="AF53" s="40">
        <v>876</v>
      </c>
      <c r="AG53" s="30" t="s">
        <v>145</v>
      </c>
      <c r="AH53" s="40">
        <v>1</v>
      </c>
      <c r="AI53" s="126" t="s">
        <v>546</v>
      </c>
      <c r="AJ53" s="40" t="s">
        <v>68</v>
      </c>
      <c r="AK53" s="65">
        <f t="shared" si="23"/>
        <v>46351</v>
      </c>
      <c r="AL53" s="65">
        <f t="shared" si="11"/>
        <v>46351</v>
      </c>
      <c r="AM53" s="65">
        <f t="shared" si="25"/>
        <v>46716</v>
      </c>
      <c r="AN53" s="29" t="s">
        <v>420</v>
      </c>
      <c r="AO53" s="149"/>
      <c r="AP53" s="40"/>
      <c r="AQ53" s="40"/>
      <c r="AR53" s="40"/>
      <c r="AS53" s="65"/>
      <c r="AT53" s="81"/>
      <c r="AU53" s="82"/>
      <c r="AV53" s="40"/>
      <c r="AW53" s="40"/>
      <c r="AX53" s="40"/>
      <c r="AY53" s="152"/>
      <c r="AZ53" s="40"/>
    </row>
    <row r="54" spans="1:78" s="140" customFormat="1" ht="63" x14ac:dyDescent="0.25">
      <c r="A54" s="91" t="s">
        <v>905</v>
      </c>
      <c r="B54" s="40"/>
      <c r="C54" s="40" t="s">
        <v>520</v>
      </c>
      <c r="D54" s="40" t="s">
        <v>591</v>
      </c>
      <c r="E54" s="40" t="s">
        <v>179</v>
      </c>
      <c r="F54" s="40">
        <v>1</v>
      </c>
      <c r="G54" s="20" t="s">
        <v>913</v>
      </c>
      <c r="H54" s="91" t="s">
        <v>558</v>
      </c>
      <c r="I54" s="91" t="s">
        <v>910</v>
      </c>
      <c r="J54" s="130">
        <v>1</v>
      </c>
      <c r="K54" s="40"/>
      <c r="L54" s="129" t="s">
        <v>63</v>
      </c>
      <c r="M54" s="40"/>
      <c r="N54" s="40" t="s">
        <v>477</v>
      </c>
      <c r="O54" s="80">
        <v>23.186</v>
      </c>
      <c r="P54" s="80">
        <f t="shared" si="24"/>
        <v>23.186</v>
      </c>
      <c r="Q54" s="80">
        <v>19.321666666666665</v>
      </c>
      <c r="R54" s="80">
        <f t="shared" si="26"/>
        <v>3.8643333333333345</v>
      </c>
      <c r="S54" s="80"/>
      <c r="T54" s="80"/>
      <c r="U54" s="40" t="s">
        <v>828</v>
      </c>
      <c r="V54" s="40" t="s">
        <v>520</v>
      </c>
      <c r="W54" s="30" t="s">
        <v>829</v>
      </c>
      <c r="X54" s="65">
        <v>46063</v>
      </c>
      <c r="Y54" s="65">
        <f t="shared" si="19"/>
        <v>46063</v>
      </c>
      <c r="Z54" s="149"/>
      <c r="AA54" s="40"/>
      <c r="AB54" s="40"/>
      <c r="AC54" s="40"/>
      <c r="AD54" s="40" t="str">
        <f t="shared" si="9"/>
        <v>Оказание услуг по предрейсовому медицинскому осмотру водителей с.Бай-Хаак</v>
      </c>
      <c r="AE54" s="40"/>
      <c r="AF54" s="40">
        <v>876</v>
      </c>
      <c r="AG54" s="30" t="s">
        <v>145</v>
      </c>
      <c r="AH54" s="40">
        <v>1</v>
      </c>
      <c r="AI54" s="126" t="s">
        <v>546</v>
      </c>
      <c r="AJ54" s="40" t="s">
        <v>68</v>
      </c>
      <c r="AK54" s="65">
        <f t="shared" si="23"/>
        <v>46078</v>
      </c>
      <c r="AL54" s="65">
        <f t="shared" si="11"/>
        <v>46078</v>
      </c>
      <c r="AM54" s="65">
        <f t="shared" si="25"/>
        <v>46443</v>
      </c>
      <c r="AN54" s="29" t="s">
        <v>420</v>
      </c>
      <c r="AO54" s="149"/>
      <c r="AP54" s="40"/>
      <c r="AQ54" s="40"/>
      <c r="AR54" s="40"/>
      <c r="AS54" s="65"/>
      <c r="AT54" s="81"/>
      <c r="AU54" s="82"/>
      <c r="AV54" s="40"/>
      <c r="AW54" s="40"/>
      <c r="AX54" s="40"/>
      <c r="AY54" s="152"/>
      <c r="AZ54" s="40"/>
    </row>
    <row r="55" spans="1:78" s="140" customFormat="1" ht="63" x14ac:dyDescent="0.25">
      <c r="A55" s="91" t="s">
        <v>905</v>
      </c>
      <c r="B55" s="40"/>
      <c r="C55" s="40" t="s">
        <v>520</v>
      </c>
      <c r="D55" s="40" t="s">
        <v>591</v>
      </c>
      <c r="E55" s="40" t="s">
        <v>179</v>
      </c>
      <c r="F55" s="40">
        <v>1</v>
      </c>
      <c r="G55" s="20" t="s">
        <v>914</v>
      </c>
      <c r="H55" s="91" t="s">
        <v>558</v>
      </c>
      <c r="I55" s="91" t="s">
        <v>910</v>
      </c>
      <c r="J55" s="130">
        <v>1</v>
      </c>
      <c r="K55" s="40"/>
      <c r="L55" s="129" t="s">
        <v>63</v>
      </c>
      <c r="M55" s="40"/>
      <c r="N55" s="40" t="s">
        <v>477</v>
      </c>
      <c r="O55" s="80">
        <v>23.186</v>
      </c>
      <c r="P55" s="80">
        <f t="shared" si="24"/>
        <v>23.186</v>
      </c>
      <c r="Q55" s="80">
        <v>11.593</v>
      </c>
      <c r="R55" s="80">
        <f t="shared" si="26"/>
        <v>11.593</v>
      </c>
      <c r="S55" s="80"/>
      <c r="T55" s="80"/>
      <c r="U55" s="40" t="s">
        <v>828</v>
      </c>
      <c r="V55" s="40" t="s">
        <v>520</v>
      </c>
      <c r="W55" s="30" t="s">
        <v>829</v>
      </c>
      <c r="X55" s="65">
        <v>46183</v>
      </c>
      <c r="Y55" s="65">
        <f t="shared" si="19"/>
        <v>46183</v>
      </c>
      <c r="Z55" s="149"/>
      <c r="AA55" s="40"/>
      <c r="AB55" s="40"/>
      <c r="AC55" s="40"/>
      <c r="AD55" s="40" t="str">
        <f t="shared" si="9"/>
        <v>Оказание услуг по предрейсовому медицинскому осмотру водителей г.Шагонар</v>
      </c>
      <c r="AE55" s="40"/>
      <c r="AF55" s="40">
        <v>876</v>
      </c>
      <c r="AG55" s="30" t="s">
        <v>145</v>
      </c>
      <c r="AH55" s="40">
        <v>1</v>
      </c>
      <c r="AI55" s="126" t="s">
        <v>546</v>
      </c>
      <c r="AJ55" s="40" t="s">
        <v>68</v>
      </c>
      <c r="AK55" s="65">
        <f t="shared" si="23"/>
        <v>46198</v>
      </c>
      <c r="AL55" s="65">
        <f t="shared" si="11"/>
        <v>46198</v>
      </c>
      <c r="AM55" s="65">
        <f t="shared" si="25"/>
        <v>46563</v>
      </c>
      <c r="AN55" s="29" t="s">
        <v>420</v>
      </c>
      <c r="AO55" s="149"/>
      <c r="AP55" s="40"/>
      <c r="AQ55" s="40"/>
      <c r="AR55" s="40"/>
      <c r="AS55" s="65"/>
      <c r="AT55" s="81"/>
      <c r="AU55" s="82"/>
      <c r="AV55" s="40"/>
      <c r="AW55" s="40"/>
      <c r="AX55" s="40"/>
      <c r="AY55" s="152"/>
      <c r="AZ55" s="40"/>
    </row>
    <row r="56" spans="1:78" s="140" customFormat="1" ht="63" x14ac:dyDescent="0.25">
      <c r="A56" s="91" t="s">
        <v>905</v>
      </c>
      <c r="B56" s="40"/>
      <c r="C56" s="40" t="s">
        <v>520</v>
      </c>
      <c r="D56" s="40" t="s">
        <v>915</v>
      </c>
      <c r="E56" s="40" t="s">
        <v>179</v>
      </c>
      <c r="F56" s="40">
        <v>1</v>
      </c>
      <c r="G56" s="20" t="s">
        <v>916</v>
      </c>
      <c r="H56" s="131" t="s">
        <v>599</v>
      </c>
      <c r="I56" s="131" t="s">
        <v>599</v>
      </c>
      <c r="J56" s="130">
        <v>2</v>
      </c>
      <c r="K56" s="40"/>
      <c r="L56" s="129" t="s">
        <v>63</v>
      </c>
      <c r="M56" s="40"/>
      <c r="N56" s="40" t="s">
        <v>477</v>
      </c>
      <c r="O56" s="80">
        <f>P56/1.22</f>
        <v>81.954098360655735</v>
      </c>
      <c r="P56" s="80">
        <v>99.983999999999995</v>
      </c>
      <c r="Q56" s="80">
        <f t="shared" ref="Q56:Q57" si="27">P56</f>
        <v>99.983999999999995</v>
      </c>
      <c r="R56" s="80"/>
      <c r="S56" s="80"/>
      <c r="T56" s="80"/>
      <c r="U56" s="40" t="s">
        <v>828</v>
      </c>
      <c r="V56" s="40" t="s">
        <v>520</v>
      </c>
      <c r="W56" s="30" t="s">
        <v>829</v>
      </c>
      <c r="X56" s="65">
        <v>46113</v>
      </c>
      <c r="Y56" s="65">
        <f t="shared" si="19"/>
        <v>46113</v>
      </c>
      <c r="Z56" s="149"/>
      <c r="AA56" s="40"/>
      <c r="AB56" s="40"/>
      <c r="AC56" s="40"/>
      <c r="AD56" s="40" t="str">
        <f t="shared" si="9"/>
        <v>Оказание услуг по шиномонтажу</v>
      </c>
      <c r="AE56" s="40"/>
      <c r="AF56" s="40">
        <v>876</v>
      </c>
      <c r="AG56" s="30" t="s">
        <v>145</v>
      </c>
      <c r="AH56" s="40">
        <v>1</v>
      </c>
      <c r="AI56" s="126" t="s">
        <v>546</v>
      </c>
      <c r="AJ56" s="40" t="s">
        <v>68</v>
      </c>
      <c r="AK56" s="65">
        <f t="shared" si="23"/>
        <v>46128</v>
      </c>
      <c r="AL56" s="65">
        <f t="shared" si="11"/>
        <v>46128</v>
      </c>
      <c r="AM56" s="65">
        <v>46387</v>
      </c>
      <c r="AN56" s="29">
        <v>2026</v>
      </c>
      <c r="AO56" s="149"/>
      <c r="AP56" s="40"/>
      <c r="AQ56" s="40"/>
      <c r="AR56" s="40"/>
      <c r="AS56" s="65"/>
      <c r="AT56" s="81"/>
      <c r="AU56" s="82"/>
      <c r="AV56" s="40"/>
      <c r="AW56" s="40"/>
      <c r="AX56" s="40"/>
      <c r="AY56" s="152"/>
      <c r="AZ56" s="40"/>
    </row>
    <row r="57" spans="1:78" s="140" customFormat="1" ht="63" x14ac:dyDescent="0.25">
      <c r="A57" s="91" t="s">
        <v>471</v>
      </c>
      <c r="B57" s="40"/>
      <c r="C57" s="29" t="s">
        <v>57</v>
      </c>
      <c r="D57" s="40" t="s">
        <v>915</v>
      </c>
      <c r="E57" s="40" t="s">
        <v>179</v>
      </c>
      <c r="F57" s="40">
        <v>1</v>
      </c>
      <c r="G57" s="24" t="s">
        <v>917</v>
      </c>
      <c r="H57" s="91" t="s">
        <v>816</v>
      </c>
      <c r="I57" s="91" t="s">
        <v>918</v>
      </c>
      <c r="J57" s="40">
        <v>2</v>
      </c>
      <c r="K57" s="40"/>
      <c r="L57" s="129" t="s">
        <v>63</v>
      </c>
      <c r="M57" s="40"/>
      <c r="N57" s="40" t="s">
        <v>477</v>
      </c>
      <c r="O57" s="80">
        <v>15</v>
      </c>
      <c r="P57" s="80">
        <f>O57*1.22</f>
        <v>18.3</v>
      </c>
      <c r="Q57" s="80">
        <f t="shared" si="27"/>
        <v>18.3</v>
      </c>
      <c r="R57" s="80"/>
      <c r="S57" s="80"/>
      <c r="T57" s="80"/>
      <c r="U57" s="40" t="s">
        <v>828</v>
      </c>
      <c r="V57" s="29" t="str">
        <f t="shared" si="7"/>
        <v>АО "Россети Сибирь Тываэнерго"</v>
      </c>
      <c r="W57" s="30" t="s">
        <v>829</v>
      </c>
      <c r="X57" s="65">
        <v>46266</v>
      </c>
      <c r="Y57" s="65">
        <f t="shared" si="19"/>
        <v>46266</v>
      </c>
      <c r="Z57" s="149"/>
      <c r="AA57" s="40"/>
      <c r="AB57" s="40"/>
      <c r="AC57" s="40"/>
      <c r="AD57" s="40" t="str">
        <f t="shared" si="9"/>
        <v>Типографские услуги по печати журналов</v>
      </c>
      <c r="AE57" s="40"/>
      <c r="AF57" s="40">
        <v>876</v>
      </c>
      <c r="AG57" s="30" t="s">
        <v>145</v>
      </c>
      <c r="AH57" s="40">
        <v>1</v>
      </c>
      <c r="AI57" s="126" t="s">
        <v>546</v>
      </c>
      <c r="AJ57" s="40" t="s">
        <v>68</v>
      </c>
      <c r="AK57" s="65">
        <f t="shared" si="23"/>
        <v>46281</v>
      </c>
      <c r="AL57" s="65">
        <f t="shared" si="11"/>
        <v>46281</v>
      </c>
      <c r="AM57" s="65">
        <v>46387</v>
      </c>
      <c r="AN57" s="29">
        <v>2026</v>
      </c>
      <c r="AO57" s="149"/>
      <c r="AP57" s="40"/>
      <c r="AQ57" s="40"/>
      <c r="AR57" s="40"/>
      <c r="AS57" s="65"/>
      <c r="AT57" s="81"/>
      <c r="AU57" s="82"/>
      <c r="AV57" s="40"/>
      <c r="AW57" s="40"/>
      <c r="AX57" s="40"/>
      <c r="AY57" s="152"/>
      <c r="AZ57" s="40"/>
    </row>
    <row r="58" spans="1:78" s="140" customFormat="1" ht="63" x14ac:dyDescent="0.25">
      <c r="A58" s="91" t="s">
        <v>471</v>
      </c>
      <c r="B58" s="40"/>
      <c r="C58" s="29" t="s">
        <v>57</v>
      </c>
      <c r="D58" s="40" t="s">
        <v>915</v>
      </c>
      <c r="E58" s="40" t="s">
        <v>179</v>
      </c>
      <c r="F58" s="40">
        <v>1</v>
      </c>
      <c r="G58" s="24" t="s">
        <v>919</v>
      </c>
      <c r="H58" s="91" t="s">
        <v>661</v>
      </c>
      <c r="I58" s="91" t="s">
        <v>920</v>
      </c>
      <c r="J58" s="40">
        <v>2</v>
      </c>
      <c r="K58" s="40"/>
      <c r="L58" s="129" t="s">
        <v>63</v>
      </c>
      <c r="M58" s="40"/>
      <c r="N58" s="40" t="s">
        <v>477</v>
      </c>
      <c r="O58" s="80">
        <v>15.34</v>
      </c>
      <c r="P58" s="80">
        <f t="shared" ref="P58:P59" si="28">O58*1.22</f>
        <v>18.7148</v>
      </c>
      <c r="Q58" s="80">
        <f>P58</f>
        <v>18.7148</v>
      </c>
      <c r="R58" s="80"/>
      <c r="S58" s="80"/>
      <c r="T58" s="80"/>
      <c r="U58" s="40" t="s">
        <v>828</v>
      </c>
      <c r="V58" s="29" t="str">
        <f t="shared" si="7"/>
        <v>АО "Россети Сибирь Тываэнерго"</v>
      </c>
      <c r="W58" s="30" t="s">
        <v>829</v>
      </c>
      <c r="X58" s="65">
        <v>46266</v>
      </c>
      <c r="Y58" s="65">
        <f t="shared" si="19"/>
        <v>46266</v>
      </c>
      <c r="Z58" s="149"/>
      <c r="AA58" s="40"/>
      <c r="AB58" s="40"/>
      <c r="AC58" s="40"/>
      <c r="AD58" s="40" t="str">
        <f t="shared" si="9"/>
        <v>Изготовление штампов, печатей</v>
      </c>
      <c r="AE58" s="40"/>
      <c r="AF58" s="40">
        <v>876</v>
      </c>
      <c r="AG58" s="30" t="s">
        <v>145</v>
      </c>
      <c r="AH58" s="40">
        <v>1</v>
      </c>
      <c r="AI58" s="126" t="s">
        <v>546</v>
      </c>
      <c r="AJ58" s="40" t="s">
        <v>68</v>
      </c>
      <c r="AK58" s="65">
        <f t="shared" si="23"/>
        <v>46281</v>
      </c>
      <c r="AL58" s="65">
        <f t="shared" si="11"/>
        <v>46281</v>
      </c>
      <c r="AM58" s="65">
        <v>46387</v>
      </c>
      <c r="AN58" s="29">
        <v>2026</v>
      </c>
      <c r="AO58" s="149"/>
      <c r="AP58" s="40"/>
      <c r="AQ58" s="40"/>
      <c r="AR58" s="40"/>
      <c r="AS58" s="65"/>
      <c r="AT58" s="81"/>
      <c r="AU58" s="82"/>
      <c r="AV58" s="40"/>
      <c r="AW58" s="40"/>
      <c r="AX58" s="40"/>
      <c r="AY58" s="152"/>
      <c r="AZ58" s="40"/>
    </row>
    <row r="59" spans="1:78" s="64" customFormat="1" ht="63" x14ac:dyDescent="0.25">
      <c r="A59" s="91" t="s">
        <v>471</v>
      </c>
      <c r="B59" s="40"/>
      <c r="C59" s="29" t="s">
        <v>57</v>
      </c>
      <c r="D59" s="40" t="s">
        <v>591</v>
      </c>
      <c r="E59" s="40" t="s">
        <v>179</v>
      </c>
      <c r="F59" s="40">
        <v>1</v>
      </c>
      <c r="G59" s="24" t="s">
        <v>921</v>
      </c>
      <c r="H59" s="88" t="s">
        <v>580</v>
      </c>
      <c r="I59" s="88" t="s">
        <v>580</v>
      </c>
      <c r="J59" s="40">
        <v>1</v>
      </c>
      <c r="K59" s="40"/>
      <c r="L59" s="129" t="s">
        <v>63</v>
      </c>
      <c r="M59" s="40"/>
      <c r="N59" s="40" t="s">
        <v>477</v>
      </c>
      <c r="O59" s="80">
        <v>30</v>
      </c>
      <c r="P59" s="80">
        <f t="shared" si="28"/>
        <v>36.6</v>
      </c>
      <c r="Q59" s="80">
        <f>P59/12*11</f>
        <v>33.550000000000004</v>
      </c>
      <c r="R59" s="80">
        <f t="shared" ref="R59:R86" si="29">P59-Q59</f>
        <v>3.0499999999999972</v>
      </c>
      <c r="S59" s="80"/>
      <c r="T59" s="80"/>
      <c r="U59" s="40" t="s">
        <v>828</v>
      </c>
      <c r="V59" s="29" t="str">
        <f t="shared" si="7"/>
        <v>АО "Россети Сибирь Тываэнерго"</v>
      </c>
      <c r="W59" s="30" t="s">
        <v>829</v>
      </c>
      <c r="X59" s="65">
        <v>46327</v>
      </c>
      <c r="Y59" s="65">
        <f t="shared" si="19"/>
        <v>46327</v>
      </c>
      <c r="Z59" s="149"/>
      <c r="AA59" s="40"/>
      <c r="AB59" s="40"/>
      <c r="AC59" s="40"/>
      <c r="AD59" s="40" t="str">
        <f t="shared" si="9"/>
        <v>Отправка корреспонденции экспресс почтой</v>
      </c>
      <c r="AE59" s="40"/>
      <c r="AF59" s="40">
        <v>876</v>
      </c>
      <c r="AG59" s="30" t="s">
        <v>145</v>
      </c>
      <c r="AH59" s="40">
        <v>1</v>
      </c>
      <c r="AI59" s="126" t="s">
        <v>546</v>
      </c>
      <c r="AJ59" s="40" t="s">
        <v>68</v>
      </c>
      <c r="AK59" s="65">
        <f t="shared" si="23"/>
        <v>46342</v>
      </c>
      <c r="AL59" s="65">
        <f t="shared" si="11"/>
        <v>46342</v>
      </c>
      <c r="AM59" s="65">
        <v>46387</v>
      </c>
      <c r="AN59" s="29">
        <v>2026</v>
      </c>
      <c r="AO59" s="149"/>
      <c r="AP59" s="40"/>
      <c r="AQ59" s="40"/>
      <c r="AR59" s="40"/>
      <c r="AS59" s="65"/>
      <c r="AT59" s="81"/>
      <c r="AU59" s="82"/>
      <c r="AV59" s="40"/>
      <c r="AW59" s="40"/>
      <c r="AX59" s="40"/>
      <c r="AY59" s="152"/>
      <c r="AZ59" s="40"/>
    </row>
    <row r="60" spans="1:78" s="140" customFormat="1" ht="63" x14ac:dyDescent="0.25">
      <c r="A60" s="29" t="s">
        <v>471</v>
      </c>
      <c r="B60" s="40"/>
      <c r="C60" s="40" t="s">
        <v>520</v>
      </c>
      <c r="D60" s="40" t="s">
        <v>591</v>
      </c>
      <c r="E60" s="40" t="s">
        <v>179</v>
      </c>
      <c r="F60" s="40">
        <v>1</v>
      </c>
      <c r="G60" s="20" t="s">
        <v>922</v>
      </c>
      <c r="H60" s="131" t="s">
        <v>923</v>
      </c>
      <c r="I60" s="131" t="s">
        <v>206</v>
      </c>
      <c r="J60" s="131">
        <v>2</v>
      </c>
      <c r="K60" s="40"/>
      <c r="L60" s="129" t="s">
        <v>63</v>
      </c>
      <c r="M60" s="40"/>
      <c r="N60" s="40" t="s">
        <v>477</v>
      </c>
      <c r="O60" s="80">
        <f>P60/1.22</f>
        <v>81.954098360655735</v>
      </c>
      <c r="P60" s="80">
        <v>99.983999999999995</v>
      </c>
      <c r="Q60" s="25">
        <f t="shared" ref="Q60:Q79" si="30">P60</f>
        <v>99.983999999999995</v>
      </c>
      <c r="R60" s="80"/>
      <c r="S60" s="80"/>
      <c r="T60" s="80"/>
      <c r="U60" s="40" t="s">
        <v>828</v>
      </c>
      <c r="V60" s="40" t="s">
        <v>520</v>
      </c>
      <c r="W60" s="30" t="s">
        <v>829</v>
      </c>
      <c r="X60" s="65">
        <v>46174</v>
      </c>
      <c r="Y60" s="65">
        <f t="shared" si="19"/>
        <v>46174</v>
      </c>
      <c r="Z60" s="149"/>
      <c r="AA60" s="40"/>
      <c r="AB60" s="40"/>
      <c r="AC60" s="40"/>
      <c r="AD60" s="40" t="str">
        <f t="shared" si="9"/>
        <v>Ремонт окон</v>
      </c>
      <c r="AE60" s="40"/>
      <c r="AF60" s="40">
        <v>876</v>
      </c>
      <c r="AG60" s="30" t="s">
        <v>145</v>
      </c>
      <c r="AH60" s="40">
        <v>1</v>
      </c>
      <c r="AI60" s="126" t="s">
        <v>546</v>
      </c>
      <c r="AJ60" s="40" t="s">
        <v>68</v>
      </c>
      <c r="AK60" s="65">
        <f t="shared" si="23"/>
        <v>46189</v>
      </c>
      <c r="AL60" s="65">
        <f t="shared" si="11"/>
        <v>46189</v>
      </c>
      <c r="AM60" s="65">
        <v>46387</v>
      </c>
      <c r="AN60" s="29">
        <v>2026</v>
      </c>
      <c r="AO60" s="149"/>
      <c r="AP60" s="40"/>
      <c r="AQ60" s="40"/>
      <c r="AR60" s="40"/>
      <c r="AS60" s="65"/>
      <c r="AT60" s="81"/>
      <c r="AU60" s="82"/>
      <c r="AV60" s="40"/>
      <c r="AW60" s="40"/>
      <c r="AX60" s="40"/>
      <c r="AY60" s="152"/>
      <c r="AZ60" s="40"/>
    </row>
    <row r="61" spans="1:78" s="140" customFormat="1" ht="63" x14ac:dyDescent="0.25">
      <c r="A61" s="127" t="s">
        <v>471</v>
      </c>
      <c r="B61" s="127"/>
      <c r="C61" s="128" t="s">
        <v>520</v>
      </c>
      <c r="D61" s="40" t="s">
        <v>591</v>
      </c>
      <c r="E61" s="40" t="s">
        <v>179</v>
      </c>
      <c r="F61" s="40">
        <v>1</v>
      </c>
      <c r="G61" s="153" t="s">
        <v>924</v>
      </c>
      <c r="H61" s="129" t="s">
        <v>588</v>
      </c>
      <c r="I61" s="129" t="s">
        <v>596</v>
      </c>
      <c r="J61" s="128">
        <v>2</v>
      </c>
      <c r="K61" s="129"/>
      <c r="L61" s="129" t="s">
        <v>63</v>
      </c>
      <c r="M61" s="129"/>
      <c r="N61" s="20" t="s">
        <v>477</v>
      </c>
      <c r="O61" s="80">
        <f>P61/1.22</f>
        <v>81.954098360655735</v>
      </c>
      <c r="P61" s="72">
        <v>99.983999999999995</v>
      </c>
      <c r="Q61" s="25">
        <f t="shared" si="30"/>
        <v>99.983999999999995</v>
      </c>
      <c r="R61" s="72"/>
      <c r="S61" s="155"/>
      <c r="T61" s="72"/>
      <c r="U61" s="40" t="s">
        <v>828</v>
      </c>
      <c r="V61" s="20" t="s">
        <v>520</v>
      </c>
      <c r="W61" s="30" t="s">
        <v>829</v>
      </c>
      <c r="X61" s="65">
        <v>46157</v>
      </c>
      <c r="Y61" s="65">
        <f t="shared" si="19"/>
        <v>46157</v>
      </c>
      <c r="Z61" s="149"/>
      <c r="AA61" s="40"/>
      <c r="AB61" s="40"/>
      <c r="AC61" s="40"/>
      <c r="AD61" s="40" t="str">
        <f t="shared" si="9"/>
        <v>Монтаж климатического оборудования</v>
      </c>
      <c r="AE61" s="40"/>
      <c r="AF61" s="40">
        <v>876</v>
      </c>
      <c r="AG61" s="30" t="s">
        <v>145</v>
      </c>
      <c r="AH61" s="40">
        <v>1</v>
      </c>
      <c r="AI61" s="126">
        <v>93000000000</v>
      </c>
      <c r="AJ61" s="40" t="s">
        <v>68</v>
      </c>
      <c r="AK61" s="65">
        <f>Y61+30</f>
        <v>46187</v>
      </c>
      <c r="AL61" s="65">
        <f t="shared" si="11"/>
        <v>46187</v>
      </c>
      <c r="AM61" s="65">
        <v>46188</v>
      </c>
      <c r="AN61" s="40">
        <v>2026</v>
      </c>
      <c r="AO61" s="149"/>
      <c r="AP61" s="40"/>
      <c r="AQ61" s="40"/>
      <c r="AR61" s="40"/>
      <c r="AS61" s="65"/>
      <c r="AT61" s="81"/>
      <c r="AU61" s="82"/>
      <c r="AV61" s="40"/>
      <c r="AW61" s="40"/>
      <c r="AX61" s="40"/>
      <c r="AY61" s="152"/>
      <c r="AZ61" s="40"/>
    </row>
    <row r="62" spans="1:78" s="18" customFormat="1" ht="63" x14ac:dyDescent="0.25">
      <c r="A62" s="44" t="s">
        <v>905</v>
      </c>
      <c r="B62" s="156"/>
      <c r="C62" s="14" t="s">
        <v>57</v>
      </c>
      <c r="D62" s="19" t="s">
        <v>541</v>
      </c>
      <c r="E62" s="57" t="s">
        <v>179</v>
      </c>
      <c r="F62" s="32">
        <v>1</v>
      </c>
      <c r="G62" s="51" t="s">
        <v>925</v>
      </c>
      <c r="H62" s="17" t="s">
        <v>926</v>
      </c>
      <c r="I62" s="17" t="s">
        <v>456</v>
      </c>
      <c r="J62" s="19">
        <v>1</v>
      </c>
      <c r="K62" s="19"/>
      <c r="L62" s="20" t="s">
        <v>827</v>
      </c>
      <c r="M62" s="156"/>
      <c r="N62" s="19" t="s">
        <v>551</v>
      </c>
      <c r="O62" s="25">
        <v>50</v>
      </c>
      <c r="P62" s="48">
        <f>O62*1.22</f>
        <v>61</v>
      </c>
      <c r="Q62" s="25">
        <f t="shared" si="30"/>
        <v>61</v>
      </c>
      <c r="R62" s="157"/>
      <c r="S62" s="157"/>
      <c r="T62" s="157"/>
      <c r="U62" s="20" t="s">
        <v>828</v>
      </c>
      <c r="V62" s="70" t="s">
        <v>57</v>
      </c>
      <c r="W62" s="30" t="s">
        <v>829</v>
      </c>
      <c r="X62" s="111">
        <v>46174</v>
      </c>
      <c r="Y62" s="111">
        <f t="shared" ref="Y62:Y78" si="31">X62+45</f>
        <v>46219</v>
      </c>
      <c r="Z62" s="156"/>
      <c r="AA62" s="156"/>
      <c r="AB62" s="156"/>
      <c r="AC62" s="156"/>
      <c r="AD62" s="51" t="s">
        <v>925</v>
      </c>
      <c r="AE62" s="46" t="s">
        <v>927</v>
      </c>
      <c r="AF62" s="46" t="s">
        <v>545</v>
      </c>
      <c r="AG62" s="30" t="s">
        <v>145</v>
      </c>
      <c r="AH62" s="46" t="s">
        <v>413</v>
      </c>
      <c r="AI62" s="46" t="s">
        <v>546</v>
      </c>
      <c r="AJ62" s="46" t="s">
        <v>68</v>
      </c>
      <c r="AK62" s="111">
        <f t="shared" ref="AK62:AK78" si="32">Y62+20</f>
        <v>46239</v>
      </c>
      <c r="AL62" s="111">
        <f t="shared" si="11"/>
        <v>46239</v>
      </c>
      <c r="AM62" s="121">
        <f>AL62+30</f>
        <v>46269</v>
      </c>
      <c r="AN62" s="122">
        <v>2026</v>
      </c>
      <c r="AO62" s="156"/>
      <c r="AP62" s="156"/>
      <c r="AQ62" s="156"/>
      <c r="AR62" s="156"/>
      <c r="AS62" s="156"/>
      <c r="AT62" s="156"/>
      <c r="AU62" s="156"/>
      <c r="AV62" s="156"/>
      <c r="AW62" s="156"/>
      <c r="AX62" s="156"/>
      <c r="AY62" s="156"/>
      <c r="AZ62" s="156"/>
    </row>
    <row r="63" spans="1:78" s="140" customFormat="1" ht="84.75" customHeight="1" x14ac:dyDescent="0.25">
      <c r="A63" s="24" t="s">
        <v>471</v>
      </c>
      <c r="B63" s="156"/>
      <c r="C63" s="14" t="s">
        <v>57</v>
      </c>
      <c r="D63" s="19" t="s">
        <v>541</v>
      </c>
      <c r="E63" s="20" t="s">
        <v>179</v>
      </c>
      <c r="F63" s="32">
        <v>1</v>
      </c>
      <c r="G63" s="14" t="s">
        <v>928</v>
      </c>
      <c r="H63" s="119" t="s">
        <v>562</v>
      </c>
      <c r="I63" s="119" t="s">
        <v>563</v>
      </c>
      <c r="J63" s="19">
        <v>1</v>
      </c>
      <c r="K63" s="14"/>
      <c r="L63" s="20" t="s">
        <v>827</v>
      </c>
      <c r="M63" s="156"/>
      <c r="N63" s="19" t="s">
        <v>551</v>
      </c>
      <c r="O63" s="15">
        <v>16</v>
      </c>
      <c r="P63" s="48">
        <f t="shared" ref="P63:P84" si="33">O63*1.22</f>
        <v>19.52</v>
      </c>
      <c r="Q63" s="25">
        <f t="shared" si="30"/>
        <v>19.52</v>
      </c>
      <c r="R63" s="157"/>
      <c r="S63" s="157"/>
      <c r="T63" s="157"/>
      <c r="U63" s="20" t="s">
        <v>828</v>
      </c>
      <c r="V63" s="20" t="s">
        <v>57</v>
      </c>
      <c r="W63" s="30" t="s">
        <v>829</v>
      </c>
      <c r="X63" s="123">
        <v>46032</v>
      </c>
      <c r="Y63" s="111">
        <f t="shared" si="31"/>
        <v>46077</v>
      </c>
      <c r="Z63" s="156"/>
      <c r="AA63" s="156"/>
      <c r="AB63" s="156"/>
      <c r="AC63" s="156"/>
      <c r="AD63" s="14" t="s">
        <v>928</v>
      </c>
      <c r="AE63" s="46" t="s">
        <v>544</v>
      </c>
      <c r="AF63" s="46" t="s">
        <v>545</v>
      </c>
      <c r="AG63" s="30" t="s">
        <v>145</v>
      </c>
      <c r="AH63" s="46" t="s">
        <v>413</v>
      </c>
      <c r="AI63" s="46" t="s">
        <v>546</v>
      </c>
      <c r="AJ63" s="46" t="s">
        <v>68</v>
      </c>
      <c r="AK63" s="111">
        <f t="shared" si="32"/>
        <v>46097</v>
      </c>
      <c r="AL63" s="111">
        <f t="shared" si="11"/>
        <v>46097</v>
      </c>
      <c r="AM63" s="158">
        <v>46387</v>
      </c>
      <c r="AN63" s="114">
        <v>2026</v>
      </c>
      <c r="AO63" s="152"/>
      <c r="AP63" s="152"/>
      <c r="AQ63" s="156"/>
      <c r="AR63" s="156"/>
      <c r="AS63" s="156"/>
      <c r="AT63" s="156"/>
      <c r="AU63" s="156"/>
      <c r="AV63" s="156"/>
      <c r="AW63" s="156"/>
      <c r="AX63" s="156"/>
      <c r="AY63" s="156"/>
      <c r="AZ63" s="156"/>
      <c r="BA63" s="18"/>
      <c r="BB63" s="18"/>
      <c r="BC63" s="18"/>
      <c r="BD63" s="18"/>
      <c r="BE63" s="18"/>
      <c r="BF63" s="18"/>
      <c r="BG63" s="18"/>
      <c r="BH63" s="18"/>
      <c r="BI63" s="18"/>
      <c r="BJ63" s="18"/>
      <c r="BK63" s="18"/>
      <c r="BL63" s="18"/>
      <c r="BM63" s="18"/>
      <c r="BN63" s="18"/>
      <c r="BO63" s="18"/>
      <c r="BP63" s="18"/>
      <c r="BQ63" s="18"/>
      <c r="BR63" s="18"/>
      <c r="BS63" s="18"/>
      <c r="BT63" s="18"/>
      <c r="BU63" s="18"/>
      <c r="BV63" s="18"/>
      <c r="BW63" s="18"/>
      <c r="BX63" s="18"/>
      <c r="BY63" s="18"/>
      <c r="BZ63" s="18"/>
    </row>
    <row r="64" spans="1:78" s="140" customFormat="1" ht="93.75" customHeight="1" x14ac:dyDescent="0.25">
      <c r="A64" s="24" t="s">
        <v>471</v>
      </c>
      <c r="B64" s="156"/>
      <c r="C64" s="14" t="s">
        <v>57</v>
      </c>
      <c r="D64" s="19" t="s">
        <v>541</v>
      </c>
      <c r="E64" s="20" t="s">
        <v>179</v>
      </c>
      <c r="F64" s="32">
        <v>1</v>
      </c>
      <c r="G64" s="14" t="s">
        <v>929</v>
      </c>
      <c r="H64" s="119" t="s">
        <v>562</v>
      </c>
      <c r="I64" s="119" t="s">
        <v>563</v>
      </c>
      <c r="J64" s="19">
        <v>1</v>
      </c>
      <c r="K64" s="14"/>
      <c r="L64" s="20" t="s">
        <v>827</v>
      </c>
      <c r="M64" s="156"/>
      <c r="N64" s="19" t="s">
        <v>551</v>
      </c>
      <c r="O64" s="15">
        <v>3.08</v>
      </c>
      <c r="P64" s="48">
        <f t="shared" si="33"/>
        <v>3.7576000000000001</v>
      </c>
      <c r="Q64" s="25">
        <f t="shared" si="30"/>
        <v>3.7576000000000001</v>
      </c>
      <c r="R64" s="157"/>
      <c r="S64" s="157"/>
      <c r="T64" s="157"/>
      <c r="U64" s="20" t="s">
        <v>828</v>
      </c>
      <c r="V64" s="20" t="s">
        <v>57</v>
      </c>
      <c r="W64" s="30" t="s">
        <v>829</v>
      </c>
      <c r="X64" s="123">
        <v>46032</v>
      </c>
      <c r="Y64" s="111">
        <f t="shared" si="31"/>
        <v>46077</v>
      </c>
      <c r="Z64" s="156"/>
      <c r="AA64" s="156"/>
      <c r="AB64" s="156"/>
      <c r="AC64" s="156"/>
      <c r="AD64" s="14" t="s">
        <v>929</v>
      </c>
      <c r="AE64" s="46" t="s">
        <v>544</v>
      </c>
      <c r="AF64" s="46" t="s">
        <v>545</v>
      </c>
      <c r="AG64" s="30" t="s">
        <v>145</v>
      </c>
      <c r="AH64" s="46" t="s">
        <v>413</v>
      </c>
      <c r="AI64" s="46" t="s">
        <v>546</v>
      </c>
      <c r="AJ64" s="46" t="s">
        <v>68</v>
      </c>
      <c r="AK64" s="111">
        <f t="shared" si="32"/>
        <v>46097</v>
      </c>
      <c r="AL64" s="111">
        <f t="shared" si="11"/>
        <v>46097</v>
      </c>
      <c r="AM64" s="111">
        <v>46387</v>
      </c>
      <c r="AN64" s="70">
        <v>2026</v>
      </c>
      <c r="AO64" s="152"/>
      <c r="AP64" s="152"/>
      <c r="AQ64" s="156"/>
      <c r="AR64" s="156"/>
      <c r="AS64" s="156"/>
      <c r="AT64" s="156"/>
      <c r="AU64" s="156"/>
      <c r="AV64" s="156"/>
      <c r="AW64" s="156"/>
      <c r="AX64" s="156"/>
      <c r="AY64" s="156"/>
      <c r="AZ64" s="156"/>
      <c r="BA64" s="18"/>
      <c r="BB64" s="18"/>
      <c r="BC64" s="18"/>
      <c r="BD64" s="18"/>
      <c r="BE64" s="18"/>
      <c r="BF64" s="18"/>
      <c r="BG64" s="18"/>
      <c r="BH64" s="18"/>
      <c r="BI64" s="18"/>
      <c r="BJ64" s="18"/>
      <c r="BK64" s="18"/>
      <c r="BL64" s="18"/>
      <c r="BM64" s="18"/>
      <c r="BN64" s="18"/>
      <c r="BO64" s="18"/>
      <c r="BP64" s="18"/>
      <c r="BQ64" s="18"/>
      <c r="BR64" s="18"/>
      <c r="BS64" s="18"/>
      <c r="BT64" s="18"/>
      <c r="BU64" s="18"/>
      <c r="BV64" s="18"/>
      <c r="BW64" s="18"/>
      <c r="BX64" s="18"/>
      <c r="BY64" s="18"/>
      <c r="BZ64" s="18"/>
    </row>
    <row r="65" spans="1:78" s="140" customFormat="1" ht="82.15" customHeight="1" x14ac:dyDescent="0.25">
      <c r="A65" s="24" t="s">
        <v>471</v>
      </c>
      <c r="B65" s="156"/>
      <c r="C65" s="14" t="s">
        <v>57</v>
      </c>
      <c r="D65" s="19" t="s">
        <v>541</v>
      </c>
      <c r="E65" s="20" t="s">
        <v>179</v>
      </c>
      <c r="F65" s="32">
        <v>1</v>
      </c>
      <c r="G65" s="14" t="s">
        <v>930</v>
      </c>
      <c r="H65" s="119" t="s">
        <v>562</v>
      </c>
      <c r="I65" s="119" t="s">
        <v>563</v>
      </c>
      <c r="J65" s="19">
        <v>1</v>
      </c>
      <c r="K65" s="14"/>
      <c r="L65" s="20" t="s">
        <v>827</v>
      </c>
      <c r="M65" s="156"/>
      <c r="N65" s="19" t="s">
        <v>551</v>
      </c>
      <c r="O65" s="15">
        <v>5.6</v>
      </c>
      <c r="P65" s="48">
        <f t="shared" si="33"/>
        <v>6.8319999999999999</v>
      </c>
      <c r="Q65" s="25">
        <f t="shared" si="30"/>
        <v>6.8319999999999999</v>
      </c>
      <c r="R65" s="157"/>
      <c r="S65" s="157"/>
      <c r="T65" s="157"/>
      <c r="U65" s="20" t="s">
        <v>828</v>
      </c>
      <c r="V65" s="20" t="s">
        <v>57</v>
      </c>
      <c r="W65" s="30" t="s">
        <v>829</v>
      </c>
      <c r="X65" s="123">
        <v>46032</v>
      </c>
      <c r="Y65" s="111">
        <f t="shared" si="31"/>
        <v>46077</v>
      </c>
      <c r="Z65" s="156"/>
      <c r="AA65" s="156"/>
      <c r="AB65" s="156"/>
      <c r="AC65" s="156"/>
      <c r="AD65" s="14" t="s">
        <v>930</v>
      </c>
      <c r="AE65" s="46" t="s">
        <v>544</v>
      </c>
      <c r="AF65" s="46" t="s">
        <v>545</v>
      </c>
      <c r="AG65" s="30" t="s">
        <v>145</v>
      </c>
      <c r="AH65" s="46" t="s">
        <v>413</v>
      </c>
      <c r="AI65" s="46" t="s">
        <v>546</v>
      </c>
      <c r="AJ65" s="46" t="s">
        <v>68</v>
      </c>
      <c r="AK65" s="111">
        <f t="shared" si="32"/>
        <v>46097</v>
      </c>
      <c r="AL65" s="111">
        <f t="shared" si="11"/>
        <v>46097</v>
      </c>
      <c r="AM65" s="158">
        <v>46387</v>
      </c>
      <c r="AN65" s="114">
        <v>2026</v>
      </c>
      <c r="AO65" s="152"/>
      <c r="AP65" s="152"/>
      <c r="AQ65" s="156"/>
      <c r="AR65" s="156"/>
      <c r="AS65" s="156"/>
      <c r="AT65" s="156"/>
      <c r="AU65" s="156"/>
      <c r="AV65" s="156"/>
      <c r="AW65" s="156"/>
      <c r="AX65" s="156"/>
      <c r="AY65" s="156"/>
      <c r="AZ65" s="156"/>
      <c r="BA65" s="18"/>
      <c r="BB65" s="18"/>
      <c r="BC65" s="18"/>
      <c r="BD65" s="18"/>
      <c r="BE65" s="18"/>
      <c r="BF65" s="18"/>
      <c r="BG65" s="18"/>
      <c r="BH65" s="18"/>
      <c r="BI65" s="18"/>
      <c r="BJ65" s="18"/>
      <c r="BK65" s="18"/>
      <c r="BL65" s="18"/>
      <c r="BM65" s="18"/>
      <c r="BN65" s="18"/>
      <c r="BO65" s="18"/>
      <c r="BP65" s="18"/>
      <c r="BQ65" s="18"/>
      <c r="BR65" s="18"/>
      <c r="BS65" s="18"/>
      <c r="BT65" s="18"/>
      <c r="BU65" s="18"/>
      <c r="BV65" s="18"/>
      <c r="BW65" s="18"/>
      <c r="BX65" s="18"/>
      <c r="BY65" s="18"/>
      <c r="BZ65" s="18"/>
    </row>
    <row r="66" spans="1:78" s="140" customFormat="1" ht="80.45" customHeight="1" x14ac:dyDescent="0.25">
      <c r="A66" s="24" t="s">
        <v>471</v>
      </c>
      <c r="B66" s="156"/>
      <c r="C66" s="14" t="s">
        <v>57</v>
      </c>
      <c r="D66" s="19" t="s">
        <v>541</v>
      </c>
      <c r="E66" s="20" t="s">
        <v>179</v>
      </c>
      <c r="F66" s="32">
        <v>1</v>
      </c>
      <c r="G66" s="14" t="s">
        <v>931</v>
      </c>
      <c r="H66" s="119" t="s">
        <v>562</v>
      </c>
      <c r="I66" s="119" t="s">
        <v>563</v>
      </c>
      <c r="J66" s="19">
        <v>1</v>
      </c>
      <c r="K66" s="14"/>
      <c r="L66" s="20" t="s">
        <v>827</v>
      </c>
      <c r="M66" s="156"/>
      <c r="N66" s="19" t="s">
        <v>551</v>
      </c>
      <c r="O66" s="15">
        <v>56.56</v>
      </c>
      <c r="P66" s="48">
        <f t="shared" si="33"/>
        <v>69.003200000000007</v>
      </c>
      <c r="Q66" s="25">
        <f t="shared" si="30"/>
        <v>69.003200000000007</v>
      </c>
      <c r="R66" s="157"/>
      <c r="S66" s="157"/>
      <c r="T66" s="157"/>
      <c r="U66" s="20" t="s">
        <v>828</v>
      </c>
      <c r="V66" s="20" t="s">
        <v>57</v>
      </c>
      <c r="W66" s="30" t="s">
        <v>829</v>
      </c>
      <c r="X66" s="123">
        <v>46032</v>
      </c>
      <c r="Y66" s="111">
        <f t="shared" si="31"/>
        <v>46077</v>
      </c>
      <c r="Z66" s="156"/>
      <c r="AA66" s="156"/>
      <c r="AB66" s="156"/>
      <c r="AC66" s="156"/>
      <c r="AD66" s="14" t="s">
        <v>931</v>
      </c>
      <c r="AE66" s="46" t="s">
        <v>544</v>
      </c>
      <c r="AF66" s="46" t="s">
        <v>545</v>
      </c>
      <c r="AG66" s="30" t="s">
        <v>145</v>
      </c>
      <c r="AH66" s="46" t="s">
        <v>413</v>
      </c>
      <c r="AI66" s="46" t="s">
        <v>546</v>
      </c>
      <c r="AJ66" s="46" t="s">
        <v>68</v>
      </c>
      <c r="AK66" s="111">
        <f t="shared" si="32"/>
        <v>46097</v>
      </c>
      <c r="AL66" s="111">
        <f t="shared" si="11"/>
        <v>46097</v>
      </c>
      <c r="AM66" s="111">
        <v>46387</v>
      </c>
      <c r="AN66" s="70">
        <v>2026</v>
      </c>
      <c r="AO66" s="152"/>
      <c r="AP66" s="152"/>
      <c r="AQ66" s="156"/>
      <c r="AR66" s="156"/>
      <c r="AS66" s="156"/>
      <c r="AT66" s="156"/>
      <c r="AU66" s="156"/>
      <c r="AV66" s="156"/>
      <c r="AW66" s="156"/>
      <c r="AX66" s="156"/>
      <c r="AY66" s="156"/>
      <c r="AZ66" s="156"/>
      <c r="BA66" s="18"/>
      <c r="BB66" s="18"/>
      <c r="BC66" s="18"/>
      <c r="BD66" s="18"/>
      <c r="BE66" s="18"/>
      <c r="BF66" s="18"/>
      <c r="BG66" s="18"/>
      <c r="BH66" s="18"/>
      <c r="BI66" s="18"/>
      <c r="BJ66" s="18"/>
      <c r="BK66" s="18"/>
      <c r="BL66" s="18"/>
      <c r="BM66" s="18"/>
      <c r="BN66" s="18"/>
      <c r="BO66" s="18"/>
      <c r="BP66" s="18"/>
      <c r="BQ66" s="18"/>
      <c r="BR66" s="18"/>
      <c r="BS66" s="18"/>
      <c r="BT66" s="18"/>
      <c r="BU66" s="18"/>
      <c r="BV66" s="18"/>
      <c r="BW66" s="18"/>
      <c r="BX66" s="18"/>
      <c r="BY66" s="18"/>
      <c r="BZ66" s="18"/>
    </row>
    <row r="67" spans="1:78" s="140" customFormat="1" ht="79.150000000000006" customHeight="1" x14ac:dyDescent="0.25">
      <c r="A67" s="24" t="s">
        <v>471</v>
      </c>
      <c r="B67" s="156"/>
      <c r="C67" s="14" t="s">
        <v>57</v>
      </c>
      <c r="D67" s="19" t="s">
        <v>541</v>
      </c>
      <c r="E67" s="20" t="s">
        <v>179</v>
      </c>
      <c r="F67" s="32">
        <v>1</v>
      </c>
      <c r="G67" s="14" t="s">
        <v>932</v>
      </c>
      <c r="H67" s="119" t="s">
        <v>562</v>
      </c>
      <c r="I67" s="119" t="s">
        <v>563</v>
      </c>
      <c r="J67" s="19">
        <v>1</v>
      </c>
      <c r="K67" s="14"/>
      <c r="L67" s="20" t="s">
        <v>827</v>
      </c>
      <c r="M67" s="156"/>
      <c r="N67" s="19" t="s">
        <v>551</v>
      </c>
      <c r="O67" s="15">
        <v>7.2</v>
      </c>
      <c r="P67" s="48">
        <f t="shared" si="33"/>
        <v>8.7840000000000007</v>
      </c>
      <c r="Q67" s="25">
        <f t="shared" si="30"/>
        <v>8.7840000000000007</v>
      </c>
      <c r="R67" s="157"/>
      <c r="S67" s="157"/>
      <c r="T67" s="157"/>
      <c r="U67" s="20" t="s">
        <v>828</v>
      </c>
      <c r="V67" s="20" t="s">
        <v>57</v>
      </c>
      <c r="W67" s="30" t="s">
        <v>829</v>
      </c>
      <c r="X67" s="123">
        <v>46032</v>
      </c>
      <c r="Y67" s="111">
        <f t="shared" si="31"/>
        <v>46077</v>
      </c>
      <c r="Z67" s="156"/>
      <c r="AA67" s="156"/>
      <c r="AB67" s="156"/>
      <c r="AC67" s="156"/>
      <c r="AD67" s="14" t="s">
        <v>932</v>
      </c>
      <c r="AE67" s="46" t="s">
        <v>544</v>
      </c>
      <c r="AF67" s="46" t="s">
        <v>545</v>
      </c>
      <c r="AG67" s="30" t="s">
        <v>145</v>
      </c>
      <c r="AH67" s="46" t="s">
        <v>413</v>
      </c>
      <c r="AI67" s="46" t="s">
        <v>546</v>
      </c>
      <c r="AJ67" s="46" t="s">
        <v>68</v>
      </c>
      <c r="AK67" s="111">
        <f t="shared" si="32"/>
        <v>46097</v>
      </c>
      <c r="AL67" s="111">
        <f t="shared" si="11"/>
        <v>46097</v>
      </c>
      <c r="AM67" s="158">
        <v>46387</v>
      </c>
      <c r="AN67" s="114">
        <v>2026</v>
      </c>
      <c r="AO67" s="152"/>
      <c r="AP67" s="152"/>
      <c r="AQ67" s="156"/>
      <c r="AR67" s="156"/>
      <c r="AS67" s="156"/>
      <c r="AT67" s="156"/>
      <c r="AU67" s="156"/>
      <c r="AV67" s="156"/>
      <c r="AW67" s="156"/>
      <c r="AX67" s="156"/>
      <c r="AY67" s="156"/>
      <c r="AZ67" s="156"/>
      <c r="BA67" s="18"/>
      <c r="BB67" s="18"/>
      <c r="BC67" s="18"/>
      <c r="BD67" s="18"/>
      <c r="BE67" s="18"/>
      <c r="BF67" s="18"/>
      <c r="BG67" s="18"/>
      <c r="BH67" s="18"/>
      <c r="BI67" s="18"/>
      <c r="BJ67" s="18"/>
      <c r="BK67" s="18"/>
      <c r="BL67" s="18"/>
      <c r="BM67" s="18"/>
      <c r="BN67" s="18"/>
      <c r="BO67" s="18"/>
      <c r="BP67" s="18"/>
      <c r="BQ67" s="18"/>
      <c r="BR67" s="18"/>
      <c r="BS67" s="18"/>
      <c r="BT67" s="18"/>
      <c r="BU67" s="18"/>
      <c r="BV67" s="18"/>
      <c r="BW67" s="18"/>
      <c r="BX67" s="18"/>
      <c r="BY67" s="18"/>
      <c r="BZ67" s="18"/>
    </row>
    <row r="68" spans="1:78" s="140" customFormat="1" ht="73.150000000000006" customHeight="1" x14ac:dyDescent="0.25">
      <c r="A68" s="24" t="s">
        <v>471</v>
      </c>
      <c r="B68" s="156"/>
      <c r="C68" s="14" t="s">
        <v>57</v>
      </c>
      <c r="D68" s="19" t="s">
        <v>541</v>
      </c>
      <c r="E68" s="20" t="s">
        <v>179</v>
      </c>
      <c r="F68" s="32">
        <v>1</v>
      </c>
      <c r="G68" s="14" t="s">
        <v>933</v>
      </c>
      <c r="H68" s="119" t="s">
        <v>562</v>
      </c>
      <c r="I68" s="119" t="s">
        <v>563</v>
      </c>
      <c r="J68" s="19">
        <v>1</v>
      </c>
      <c r="K68" s="14"/>
      <c r="L68" s="20" t="s">
        <v>827</v>
      </c>
      <c r="M68" s="156"/>
      <c r="N68" s="19" t="s">
        <v>551</v>
      </c>
      <c r="O68" s="15">
        <v>10</v>
      </c>
      <c r="P68" s="48">
        <f t="shared" si="33"/>
        <v>12.2</v>
      </c>
      <c r="Q68" s="25">
        <f t="shared" si="30"/>
        <v>12.2</v>
      </c>
      <c r="R68" s="157"/>
      <c r="S68" s="157"/>
      <c r="T68" s="157"/>
      <c r="U68" s="20" t="s">
        <v>828</v>
      </c>
      <c r="V68" s="20" t="s">
        <v>57</v>
      </c>
      <c r="W68" s="30" t="s">
        <v>829</v>
      </c>
      <c r="X68" s="123">
        <v>46032</v>
      </c>
      <c r="Y68" s="111">
        <f t="shared" si="31"/>
        <v>46077</v>
      </c>
      <c r="Z68" s="156"/>
      <c r="AA68" s="156"/>
      <c r="AB68" s="156"/>
      <c r="AC68" s="156"/>
      <c r="AD68" s="14" t="s">
        <v>933</v>
      </c>
      <c r="AE68" s="46" t="s">
        <v>544</v>
      </c>
      <c r="AF68" s="46" t="s">
        <v>545</v>
      </c>
      <c r="AG68" s="30" t="s">
        <v>145</v>
      </c>
      <c r="AH68" s="46" t="s">
        <v>413</v>
      </c>
      <c r="AI68" s="46" t="s">
        <v>546</v>
      </c>
      <c r="AJ68" s="46" t="s">
        <v>68</v>
      </c>
      <c r="AK68" s="111">
        <f t="shared" si="32"/>
        <v>46097</v>
      </c>
      <c r="AL68" s="111">
        <f t="shared" si="11"/>
        <v>46097</v>
      </c>
      <c r="AM68" s="111">
        <v>46387</v>
      </c>
      <c r="AN68" s="70">
        <v>2026</v>
      </c>
      <c r="AO68" s="152"/>
      <c r="AP68" s="152"/>
      <c r="AQ68" s="156"/>
      <c r="AR68" s="156"/>
      <c r="AS68" s="156"/>
      <c r="AT68" s="156"/>
      <c r="AU68" s="156"/>
      <c r="AV68" s="156"/>
      <c r="AW68" s="156"/>
      <c r="AX68" s="156"/>
      <c r="AY68" s="156"/>
      <c r="AZ68" s="156"/>
      <c r="BA68" s="18"/>
      <c r="BB68" s="18"/>
      <c r="BC68" s="18"/>
      <c r="BD68" s="18"/>
      <c r="BE68" s="18"/>
      <c r="BF68" s="18"/>
      <c r="BG68" s="18"/>
      <c r="BH68" s="18"/>
      <c r="BI68" s="18"/>
      <c r="BJ68" s="18"/>
      <c r="BK68" s="18"/>
      <c r="BL68" s="18"/>
      <c r="BM68" s="18"/>
      <c r="BN68" s="18"/>
      <c r="BO68" s="18"/>
      <c r="BP68" s="18"/>
      <c r="BQ68" s="18"/>
      <c r="BR68" s="18"/>
      <c r="BS68" s="18"/>
      <c r="BT68" s="18"/>
      <c r="BU68" s="18"/>
      <c r="BV68" s="18"/>
      <c r="BW68" s="18"/>
      <c r="BX68" s="18"/>
      <c r="BY68" s="18"/>
      <c r="BZ68" s="18"/>
    </row>
    <row r="69" spans="1:78" s="18" customFormat="1" ht="88.9" customHeight="1" x14ac:dyDescent="0.25">
      <c r="A69" s="24" t="s">
        <v>471</v>
      </c>
      <c r="B69" s="159"/>
      <c r="C69" s="14" t="s">
        <v>57</v>
      </c>
      <c r="D69" s="19" t="s">
        <v>541</v>
      </c>
      <c r="E69" s="70" t="s">
        <v>179</v>
      </c>
      <c r="F69" s="32">
        <v>1</v>
      </c>
      <c r="G69" s="14" t="s">
        <v>934</v>
      </c>
      <c r="H69" s="119" t="s">
        <v>562</v>
      </c>
      <c r="I69" s="119" t="s">
        <v>563</v>
      </c>
      <c r="J69" s="19">
        <v>1</v>
      </c>
      <c r="K69" s="14"/>
      <c r="L69" s="70" t="s">
        <v>827</v>
      </c>
      <c r="M69" s="159"/>
      <c r="N69" s="19" t="s">
        <v>551</v>
      </c>
      <c r="O69" s="15">
        <v>12</v>
      </c>
      <c r="P69" s="48">
        <f t="shared" si="33"/>
        <v>14.64</v>
      </c>
      <c r="Q69" s="25">
        <f t="shared" si="30"/>
        <v>14.64</v>
      </c>
      <c r="R69" s="160"/>
      <c r="S69" s="161"/>
      <c r="T69" s="160"/>
      <c r="U69" s="20" t="s">
        <v>828</v>
      </c>
      <c r="V69" s="70" t="s">
        <v>57</v>
      </c>
      <c r="W69" s="30" t="s">
        <v>829</v>
      </c>
      <c r="X69" s="123">
        <v>46032</v>
      </c>
      <c r="Y69" s="158">
        <f t="shared" si="31"/>
        <v>46077</v>
      </c>
      <c r="Z69" s="162"/>
      <c r="AA69" s="163"/>
      <c r="AB69" s="159"/>
      <c r="AC69" s="163"/>
      <c r="AD69" s="14" t="s">
        <v>935</v>
      </c>
      <c r="AE69" s="120" t="s">
        <v>544</v>
      </c>
      <c r="AF69" s="46" t="s">
        <v>545</v>
      </c>
      <c r="AG69" s="30" t="s">
        <v>145</v>
      </c>
      <c r="AH69" s="46" t="s">
        <v>413</v>
      </c>
      <c r="AI69" s="120" t="s">
        <v>546</v>
      </c>
      <c r="AJ69" s="46" t="s">
        <v>68</v>
      </c>
      <c r="AK69" s="158">
        <f t="shared" si="32"/>
        <v>46097</v>
      </c>
      <c r="AL69" s="111">
        <f t="shared" si="11"/>
        <v>46097</v>
      </c>
      <c r="AM69" s="158">
        <v>46387</v>
      </c>
      <c r="AN69" s="114">
        <v>2026</v>
      </c>
      <c r="AO69" s="156"/>
      <c r="AP69" s="156"/>
      <c r="AQ69" s="162"/>
      <c r="AR69" s="159"/>
      <c r="AS69" s="163"/>
      <c r="AT69" s="159"/>
      <c r="AU69" s="164"/>
      <c r="AV69" s="165"/>
      <c r="AW69" s="166"/>
      <c r="AX69" s="159"/>
      <c r="AY69" s="163"/>
      <c r="AZ69" s="159"/>
    </row>
    <row r="70" spans="1:78" s="18" customFormat="1" ht="93" customHeight="1" x14ac:dyDescent="0.25">
      <c r="A70" s="24" t="s">
        <v>471</v>
      </c>
      <c r="B70" s="159"/>
      <c r="C70" s="14" t="s">
        <v>57</v>
      </c>
      <c r="D70" s="19" t="s">
        <v>541</v>
      </c>
      <c r="E70" s="20" t="s">
        <v>179</v>
      </c>
      <c r="F70" s="32">
        <v>1</v>
      </c>
      <c r="G70" s="14" t="s">
        <v>935</v>
      </c>
      <c r="H70" s="119" t="s">
        <v>562</v>
      </c>
      <c r="I70" s="119" t="s">
        <v>563</v>
      </c>
      <c r="J70" s="19">
        <v>1</v>
      </c>
      <c r="K70" s="14"/>
      <c r="L70" s="20" t="s">
        <v>827</v>
      </c>
      <c r="M70" s="159"/>
      <c r="N70" s="19" t="s">
        <v>551</v>
      </c>
      <c r="O70" s="15">
        <v>7.76</v>
      </c>
      <c r="P70" s="48">
        <f t="shared" si="33"/>
        <v>9.4672000000000001</v>
      </c>
      <c r="Q70" s="25">
        <f t="shared" si="30"/>
        <v>9.4672000000000001</v>
      </c>
      <c r="R70" s="161"/>
      <c r="S70" s="161"/>
      <c r="T70" s="161"/>
      <c r="U70" s="20" t="s">
        <v>828</v>
      </c>
      <c r="V70" s="20" t="s">
        <v>57</v>
      </c>
      <c r="W70" s="30" t="s">
        <v>829</v>
      </c>
      <c r="X70" s="123">
        <v>46032</v>
      </c>
      <c r="Y70" s="111">
        <f t="shared" si="31"/>
        <v>46077</v>
      </c>
      <c r="Z70" s="162"/>
      <c r="AA70" s="159"/>
      <c r="AB70" s="159"/>
      <c r="AC70" s="159"/>
      <c r="AD70" s="14" t="s">
        <v>935</v>
      </c>
      <c r="AE70" s="46" t="s">
        <v>544</v>
      </c>
      <c r="AF70" s="46" t="s">
        <v>545</v>
      </c>
      <c r="AG70" s="30" t="s">
        <v>145</v>
      </c>
      <c r="AH70" s="46" t="s">
        <v>413</v>
      </c>
      <c r="AI70" s="46" t="s">
        <v>546</v>
      </c>
      <c r="AJ70" s="46" t="s">
        <v>68</v>
      </c>
      <c r="AK70" s="111">
        <f t="shared" si="32"/>
        <v>46097</v>
      </c>
      <c r="AL70" s="111">
        <f t="shared" si="11"/>
        <v>46097</v>
      </c>
      <c r="AM70" s="111">
        <v>46387</v>
      </c>
      <c r="AN70" s="114">
        <v>2026</v>
      </c>
      <c r="AO70" s="156"/>
      <c r="AP70" s="156"/>
      <c r="AQ70" s="162"/>
      <c r="AR70" s="159"/>
      <c r="AS70" s="159"/>
      <c r="AT70" s="159"/>
      <c r="AU70" s="167"/>
      <c r="AV70" s="165"/>
      <c r="AW70" s="168"/>
      <c r="AX70" s="159"/>
      <c r="AY70" s="159"/>
      <c r="AZ70" s="159"/>
    </row>
    <row r="71" spans="1:78" s="18" customFormat="1" ht="72" customHeight="1" x14ac:dyDescent="0.25">
      <c r="A71" s="24" t="s">
        <v>471</v>
      </c>
      <c r="B71" s="169"/>
      <c r="C71" s="14" t="s">
        <v>57</v>
      </c>
      <c r="D71" s="19" t="s">
        <v>541</v>
      </c>
      <c r="E71" s="20" t="s">
        <v>179</v>
      </c>
      <c r="F71" s="32">
        <v>1</v>
      </c>
      <c r="G71" s="14" t="s">
        <v>936</v>
      </c>
      <c r="H71" s="119" t="s">
        <v>562</v>
      </c>
      <c r="I71" s="119" t="s">
        <v>563</v>
      </c>
      <c r="J71" s="19">
        <v>1</v>
      </c>
      <c r="K71" s="14"/>
      <c r="L71" s="20" t="s">
        <v>827</v>
      </c>
      <c r="M71" s="169"/>
      <c r="N71" s="19" t="s">
        <v>551</v>
      </c>
      <c r="O71" s="15">
        <v>3.08</v>
      </c>
      <c r="P71" s="48">
        <f t="shared" si="33"/>
        <v>3.7576000000000001</v>
      </c>
      <c r="Q71" s="25">
        <f t="shared" si="30"/>
        <v>3.7576000000000001</v>
      </c>
      <c r="R71" s="170"/>
      <c r="S71" s="170"/>
      <c r="T71" s="170"/>
      <c r="U71" s="20" t="s">
        <v>828</v>
      </c>
      <c r="V71" s="20" t="s">
        <v>57</v>
      </c>
      <c r="W71" s="30" t="s">
        <v>829</v>
      </c>
      <c r="X71" s="123">
        <v>46032</v>
      </c>
      <c r="Y71" s="111">
        <f t="shared" si="31"/>
        <v>46077</v>
      </c>
      <c r="Z71" s="156"/>
      <c r="AA71" s="156"/>
      <c r="AB71" s="156"/>
      <c r="AC71" s="156"/>
      <c r="AD71" s="14" t="s">
        <v>936</v>
      </c>
      <c r="AE71" s="46" t="s">
        <v>544</v>
      </c>
      <c r="AF71" s="46" t="s">
        <v>545</v>
      </c>
      <c r="AG71" s="30" t="s">
        <v>145</v>
      </c>
      <c r="AH71" s="46" t="s">
        <v>413</v>
      </c>
      <c r="AI71" s="46" t="s">
        <v>546</v>
      </c>
      <c r="AJ71" s="46" t="s">
        <v>68</v>
      </c>
      <c r="AK71" s="111">
        <f t="shared" si="32"/>
        <v>46097</v>
      </c>
      <c r="AL71" s="111">
        <f t="shared" si="11"/>
        <v>46097</v>
      </c>
      <c r="AM71" s="111">
        <v>46387</v>
      </c>
      <c r="AN71" s="70">
        <v>2026</v>
      </c>
      <c r="AO71" s="156"/>
      <c r="AP71" s="156"/>
      <c r="AQ71" s="156"/>
      <c r="AR71" s="156"/>
      <c r="AS71" s="156"/>
      <c r="AT71" s="156"/>
      <c r="AU71" s="156"/>
      <c r="AV71" s="156"/>
      <c r="AW71" s="156"/>
      <c r="AX71" s="156"/>
      <c r="AY71" s="156"/>
      <c r="AZ71" s="156"/>
    </row>
    <row r="72" spans="1:78" s="140" customFormat="1" ht="73.900000000000006" customHeight="1" x14ac:dyDescent="0.25">
      <c r="A72" s="24" t="s">
        <v>471</v>
      </c>
      <c r="B72" s="169"/>
      <c r="C72" s="14" t="s">
        <v>57</v>
      </c>
      <c r="D72" s="19" t="s">
        <v>541</v>
      </c>
      <c r="E72" s="20" t="s">
        <v>179</v>
      </c>
      <c r="F72" s="32">
        <v>1</v>
      </c>
      <c r="G72" s="14" t="s">
        <v>937</v>
      </c>
      <c r="H72" s="119" t="s">
        <v>562</v>
      </c>
      <c r="I72" s="119" t="s">
        <v>563</v>
      </c>
      <c r="J72" s="19">
        <v>1</v>
      </c>
      <c r="K72" s="14"/>
      <c r="L72" s="20" t="s">
        <v>827</v>
      </c>
      <c r="M72" s="169"/>
      <c r="N72" s="19" t="s">
        <v>551</v>
      </c>
      <c r="O72" s="15">
        <v>21.64</v>
      </c>
      <c r="P72" s="48">
        <f t="shared" si="33"/>
        <v>26.4008</v>
      </c>
      <c r="Q72" s="25">
        <f t="shared" si="30"/>
        <v>26.4008</v>
      </c>
      <c r="R72" s="170"/>
      <c r="S72" s="170"/>
      <c r="T72" s="170"/>
      <c r="U72" s="20" t="s">
        <v>828</v>
      </c>
      <c r="V72" s="20" t="s">
        <v>57</v>
      </c>
      <c r="W72" s="30" t="s">
        <v>829</v>
      </c>
      <c r="X72" s="123">
        <v>46032</v>
      </c>
      <c r="Y72" s="111">
        <f t="shared" si="31"/>
        <v>46077</v>
      </c>
      <c r="Z72" s="156"/>
      <c r="AA72" s="156"/>
      <c r="AB72" s="156"/>
      <c r="AC72" s="156"/>
      <c r="AD72" s="14" t="s">
        <v>937</v>
      </c>
      <c r="AE72" s="46" t="s">
        <v>544</v>
      </c>
      <c r="AF72" s="46" t="s">
        <v>545</v>
      </c>
      <c r="AG72" s="30" t="s">
        <v>145</v>
      </c>
      <c r="AH72" s="46" t="s">
        <v>413</v>
      </c>
      <c r="AI72" s="46" t="s">
        <v>546</v>
      </c>
      <c r="AJ72" s="46" t="s">
        <v>68</v>
      </c>
      <c r="AK72" s="111">
        <f t="shared" si="32"/>
        <v>46097</v>
      </c>
      <c r="AL72" s="111">
        <f t="shared" si="11"/>
        <v>46097</v>
      </c>
      <c r="AM72" s="158">
        <v>46387</v>
      </c>
      <c r="AN72" s="114">
        <v>2026</v>
      </c>
      <c r="AO72" s="152"/>
      <c r="AP72" s="152"/>
      <c r="AQ72" s="156"/>
      <c r="AR72" s="156"/>
      <c r="AS72" s="156"/>
      <c r="AT72" s="156"/>
      <c r="AU72" s="156"/>
      <c r="AV72" s="156"/>
      <c r="AW72" s="156"/>
      <c r="AX72" s="156"/>
      <c r="AY72" s="156"/>
      <c r="AZ72" s="156"/>
      <c r="BA72" s="18"/>
      <c r="BB72" s="18"/>
      <c r="BC72" s="18"/>
      <c r="BD72" s="18"/>
      <c r="BE72" s="18"/>
      <c r="BF72" s="18"/>
      <c r="BG72" s="18"/>
      <c r="BH72" s="18"/>
      <c r="BI72" s="18"/>
      <c r="BJ72" s="18"/>
      <c r="BK72" s="18"/>
      <c r="BL72" s="18"/>
      <c r="BM72" s="18"/>
      <c r="BN72" s="18"/>
      <c r="BO72" s="18"/>
      <c r="BP72" s="18"/>
      <c r="BQ72" s="18"/>
      <c r="BR72" s="18"/>
      <c r="BS72" s="18"/>
      <c r="BT72" s="18"/>
      <c r="BU72" s="18"/>
      <c r="BV72" s="18"/>
      <c r="BW72" s="18"/>
      <c r="BX72" s="18"/>
      <c r="BY72" s="18"/>
      <c r="BZ72" s="18"/>
    </row>
    <row r="73" spans="1:78" s="140" customFormat="1" ht="72.599999999999994" customHeight="1" x14ac:dyDescent="0.25">
      <c r="A73" s="24" t="s">
        <v>471</v>
      </c>
      <c r="B73" s="169"/>
      <c r="C73" s="14" t="s">
        <v>57</v>
      </c>
      <c r="D73" s="19" t="s">
        <v>541</v>
      </c>
      <c r="E73" s="20" t="s">
        <v>179</v>
      </c>
      <c r="F73" s="32">
        <v>1</v>
      </c>
      <c r="G73" s="14" t="s">
        <v>938</v>
      </c>
      <c r="H73" s="119" t="s">
        <v>562</v>
      </c>
      <c r="I73" s="119" t="s">
        <v>563</v>
      </c>
      <c r="J73" s="19">
        <v>1</v>
      </c>
      <c r="K73" s="14"/>
      <c r="L73" s="20" t="s">
        <v>827</v>
      </c>
      <c r="M73" s="169"/>
      <c r="N73" s="19" t="s">
        <v>551</v>
      </c>
      <c r="O73" s="15">
        <v>3.08</v>
      </c>
      <c r="P73" s="48">
        <f t="shared" si="33"/>
        <v>3.7576000000000001</v>
      </c>
      <c r="Q73" s="25">
        <f t="shared" si="30"/>
        <v>3.7576000000000001</v>
      </c>
      <c r="R73" s="170"/>
      <c r="S73" s="170"/>
      <c r="T73" s="170"/>
      <c r="U73" s="20" t="s">
        <v>828</v>
      </c>
      <c r="V73" s="20" t="s">
        <v>57</v>
      </c>
      <c r="W73" s="30" t="s">
        <v>829</v>
      </c>
      <c r="X73" s="123">
        <v>46032</v>
      </c>
      <c r="Y73" s="111">
        <f t="shared" si="31"/>
        <v>46077</v>
      </c>
      <c r="Z73" s="156"/>
      <c r="AA73" s="156"/>
      <c r="AB73" s="156"/>
      <c r="AC73" s="156"/>
      <c r="AD73" s="14" t="s">
        <v>938</v>
      </c>
      <c r="AE73" s="46" t="s">
        <v>544</v>
      </c>
      <c r="AF73" s="46" t="s">
        <v>545</v>
      </c>
      <c r="AG73" s="30" t="s">
        <v>145</v>
      </c>
      <c r="AH73" s="46" t="s">
        <v>413</v>
      </c>
      <c r="AI73" s="46" t="s">
        <v>546</v>
      </c>
      <c r="AJ73" s="46" t="s">
        <v>68</v>
      </c>
      <c r="AK73" s="111">
        <f t="shared" si="32"/>
        <v>46097</v>
      </c>
      <c r="AL73" s="111">
        <f t="shared" si="11"/>
        <v>46097</v>
      </c>
      <c r="AM73" s="111">
        <v>46387</v>
      </c>
      <c r="AN73" s="70">
        <v>2026</v>
      </c>
      <c r="AO73" s="152"/>
      <c r="AP73" s="152"/>
      <c r="AQ73" s="156"/>
      <c r="AR73" s="156"/>
      <c r="AS73" s="156"/>
      <c r="AT73" s="156"/>
      <c r="AU73" s="156"/>
      <c r="AV73" s="156"/>
      <c r="AW73" s="156"/>
      <c r="AX73" s="156"/>
      <c r="AY73" s="156"/>
      <c r="AZ73" s="156"/>
      <c r="BA73" s="18"/>
      <c r="BB73" s="18"/>
      <c r="BC73" s="18"/>
      <c r="BD73" s="18"/>
      <c r="BE73" s="18"/>
      <c r="BF73" s="18"/>
      <c r="BG73" s="18"/>
      <c r="BH73" s="18"/>
      <c r="BI73" s="18"/>
      <c r="BJ73" s="18"/>
      <c r="BK73" s="18"/>
      <c r="BL73" s="18"/>
      <c r="BM73" s="18"/>
      <c r="BN73" s="18"/>
      <c r="BO73" s="18"/>
      <c r="BP73" s="18"/>
      <c r="BQ73" s="18"/>
      <c r="BR73" s="18"/>
      <c r="BS73" s="18"/>
      <c r="BT73" s="18"/>
      <c r="BU73" s="18"/>
      <c r="BV73" s="18"/>
      <c r="BW73" s="18"/>
      <c r="BX73" s="18"/>
      <c r="BY73" s="18"/>
      <c r="BZ73" s="18"/>
    </row>
    <row r="74" spans="1:78" s="18" customFormat="1" ht="57.6" customHeight="1" x14ac:dyDescent="0.25">
      <c r="A74" s="24" t="s">
        <v>471</v>
      </c>
      <c r="B74" s="159"/>
      <c r="C74" s="14" t="s">
        <v>57</v>
      </c>
      <c r="D74" s="19" t="s">
        <v>541</v>
      </c>
      <c r="E74" s="20" t="s">
        <v>179</v>
      </c>
      <c r="F74" s="32">
        <v>1</v>
      </c>
      <c r="G74" s="14" t="s">
        <v>939</v>
      </c>
      <c r="H74" s="119" t="s">
        <v>562</v>
      </c>
      <c r="I74" s="119" t="s">
        <v>563</v>
      </c>
      <c r="J74" s="19">
        <v>1</v>
      </c>
      <c r="K74" s="14"/>
      <c r="L74" s="20" t="s">
        <v>827</v>
      </c>
      <c r="M74" s="159"/>
      <c r="N74" s="19" t="s">
        <v>551</v>
      </c>
      <c r="O74" s="15">
        <v>62.2</v>
      </c>
      <c r="P74" s="48">
        <f t="shared" si="33"/>
        <v>75.884</v>
      </c>
      <c r="Q74" s="25">
        <f t="shared" si="30"/>
        <v>75.884</v>
      </c>
      <c r="R74" s="161"/>
      <c r="S74" s="161"/>
      <c r="T74" s="161"/>
      <c r="U74" s="20" t="s">
        <v>828</v>
      </c>
      <c r="V74" s="20" t="s">
        <v>57</v>
      </c>
      <c r="W74" s="30" t="s">
        <v>829</v>
      </c>
      <c r="X74" s="123">
        <v>46032</v>
      </c>
      <c r="Y74" s="111">
        <f t="shared" si="31"/>
        <v>46077</v>
      </c>
      <c r="Z74" s="162"/>
      <c r="AA74" s="171"/>
      <c r="AB74" s="159"/>
      <c r="AC74" s="159"/>
      <c r="AD74" s="14" t="s">
        <v>939</v>
      </c>
      <c r="AE74" s="46" t="s">
        <v>544</v>
      </c>
      <c r="AF74" s="46" t="s">
        <v>545</v>
      </c>
      <c r="AG74" s="30" t="s">
        <v>145</v>
      </c>
      <c r="AH74" s="46" t="s">
        <v>413</v>
      </c>
      <c r="AI74" s="46" t="s">
        <v>546</v>
      </c>
      <c r="AJ74" s="46" t="s">
        <v>68</v>
      </c>
      <c r="AK74" s="111">
        <f t="shared" si="32"/>
        <v>46097</v>
      </c>
      <c r="AL74" s="111">
        <f t="shared" si="11"/>
        <v>46097</v>
      </c>
      <c r="AM74" s="111">
        <v>46387</v>
      </c>
      <c r="AN74" s="70">
        <v>2026</v>
      </c>
      <c r="AO74" s="156"/>
      <c r="AP74" s="156"/>
      <c r="AQ74" s="162"/>
      <c r="AR74" s="159"/>
      <c r="AS74" s="159"/>
      <c r="AT74" s="159"/>
      <c r="AU74" s="167"/>
      <c r="AV74" s="165"/>
      <c r="AW74" s="168"/>
      <c r="AX74" s="159"/>
      <c r="AY74" s="159"/>
      <c r="AZ74" s="159"/>
    </row>
    <row r="75" spans="1:78" s="18" customFormat="1" ht="71.45" customHeight="1" x14ac:dyDescent="0.25">
      <c r="A75" s="24" t="s">
        <v>471</v>
      </c>
      <c r="B75" s="159"/>
      <c r="C75" s="14" t="s">
        <v>57</v>
      </c>
      <c r="D75" s="19" t="s">
        <v>541</v>
      </c>
      <c r="E75" s="20" t="s">
        <v>179</v>
      </c>
      <c r="F75" s="32">
        <v>1</v>
      </c>
      <c r="G75" s="14" t="s">
        <v>940</v>
      </c>
      <c r="H75" s="119" t="s">
        <v>562</v>
      </c>
      <c r="I75" s="119" t="s">
        <v>563</v>
      </c>
      <c r="J75" s="19">
        <v>1</v>
      </c>
      <c r="K75" s="14"/>
      <c r="L75" s="20" t="s">
        <v>827</v>
      </c>
      <c r="M75" s="159"/>
      <c r="N75" s="19" t="s">
        <v>551</v>
      </c>
      <c r="O75" s="15">
        <v>31.8</v>
      </c>
      <c r="P75" s="48">
        <f t="shared" si="33"/>
        <v>38.795999999999999</v>
      </c>
      <c r="Q75" s="25">
        <f t="shared" si="30"/>
        <v>38.795999999999999</v>
      </c>
      <c r="R75" s="161"/>
      <c r="S75" s="161"/>
      <c r="T75" s="161"/>
      <c r="U75" s="20" t="s">
        <v>828</v>
      </c>
      <c r="V75" s="20" t="s">
        <v>57</v>
      </c>
      <c r="W75" s="30" t="s">
        <v>829</v>
      </c>
      <c r="X75" s="123">
        <v>46032</v>
      </c>
      <c r="Y75" s="111">
        <f t="shared" si="31"/>
        <v>46077</v>
      </c>
      <c r="Z75" s="162"/>
      <c r="AA75" s="171"/>
      <c r="AB75" s="159"/>
      <c r="AC75" s="159"/>
      <c r="AD75" s="14" t="s">
        <v>940</v>
      </c>
      <c r="AE75" s="46" t="s">
        <v>544</v>
      </c>
      <c r="AF75" s="46" t="s">
        <v>545</v>
      </c>
      <c r="AG75" s="30" t="s">
        <v>145</v>
      </c>
      <c r="AH75" s="46" t="s">
        <v>413</v>
      </c>
      <c r="AI75" s="46" t="s">
        <v>546</v>
      </c>
      <c r="AJ75" s="46" t="s">
        <v>68</v>
      </c>
      <c r="AK75" s="111">
        <f t="shared" si="32"/>
        <v>46097</v>
      </c>
      <c r="AL75" s="111">
        <f t="shared" si="11"/>
        <v>46097</v>
      </c>
      <c r="AM75" s="158">
        <v>46387</v>
      </c>
      <c r="AN75" s="114">
        <v>2026</v>
      </c>
      <c r="AO75" s="156"/>
      <c r="AP75" s="156"/>
      <c r="AQ75" s="162"/>
      <c r="AR75" s="159"/>
      <c r="AS75" s="159"/>
      <c r="AT75" s="159"/>
      <c r="AU75" s="167"/>
      <c r="AV75" s="165"/>
      <c r="AW75" s="168"/>
      <c r="AX75" s="159"/>
      <c r="AY75" s="159"/>
      <c r="AZ75" s="159"/>
    </row>
    <row r="76" spans="1:78" s="18" customFormat="1" ht="63" x14ac:dyDescent="0.25">
      <c r="A76" s="24" t="s">
        <v>471</v>
      </c>
      <c r="B76" s="159"/>
      <c r="C76" s="14" t="s">
        <v>57</v>
      </c>
      <c r="D76" s="19" t="s">
        <v>541</v>
      </c>
      <c r="E76" s="20" t="s">
        <v>179</v>
      </c>
      <c r="F76" s="32">
        <v>1</v>
      </c>
      <c r="G76" s="19" t="s">
        <v>941</v>
      </c>
      <c r="H76" s="19" t="s">
        <v>942</v>
      </c>
      <c r="I76" s="19" t="s">
        <v>943</v>
      </c>
      <c r="J76" s="19">
        <v>1</v>
      </c>
      <c r="K76" s="19"/>
      <c r="L76" s="20" t="s">
        <v>827</v>
      </c>
      <c r="M76" s="159"/>
      <c r="N76" s="19" t="s">
        <v>551</v>
      </c>
      <c r="O76" s="25">
        <v>49.6</v>
      </c>
      <c r="P76" s="48">
        <f t="shared" si="33"/>
        <v>60.512</v>
      </c>
      <c r="Q76" s="25">
        <f t="shared" si="30"/>
        <v>60.512</v>
      </c>
      <c r="R76" s="161"/>
      <c r="S76" s="161"/>
      <c r="T76" s="161"/>
      <c r="U76" s="20" t="s">
        <v>828</v>
      </c>
      <c r="V76" s="20" t="s">
        <v>57</v>
      </c>
      <c r="W76" s="30" t="s">
        <v>829</v>
      </c>
      <c r="X76" s="111">
        <v>46285</v>
      </c>
      <c r="Y76" s="111">
        <f t="shared" si="31"/>
        <v>46330</v>
      </c>
      <c r="Z76" s="162"/>
      <c r="AA76" s="171"/>
      <c r="AB76" s="159"/>
      <c r="AC76" s="159"/>
      <c r="AD76" s="19" t="s">
        <v>941</v>
      </c>
      <c r="AE76" s="46" t="s">
        <v>544</v>
      </c>
      <c r="AF76" s="46" t="s">
        <v>545</v>
      </c>
      <c r="AG76" s="30" t="s">
        <v>145</v>
      </c>
      <c r="AH76" s="46" t="s">
        <v>413</v>
      </c>
      <c r="AI76" s="46" t="s">
        <v>546</v>
      </c>
      <c r="AJ76" s="46" t="s">
        <v>68</v>
      </c>
      <c r="AK76" s="111">
        <f t="shared" si="32"/>
        <v>46350</v>
      </c>
      <c r="AL76" s="111">
        <f t="shared" si="11"/>
        <v>46350</v>
      </c>
      <c r="AM76" s="111">
        <f t="shared" ref="AM76:AM83" si="34">AL76+30</f>
        <v>46380</v>
      </c>
      <c r="AN76" s="70">
        <v>2026</v>
      </c>
      <c r="AO76" s="156"/>
      <c r="AP76" s="156"/>
      <c r="AQ76" s="162"/>
      <c r="AR76" s="159"/>
      <c r="AS76" s="159"/>
      <c r="AT76" s="159"/>
      <c r="AU76" s="167"/>
      <c r="AV76" s="165"/>
      <c r="AW76" s="168"/>
      <c r="AX76" s="159"/>
      <c r="AY76" s="159"/>
      <c r="AZ76" s="159"/>
    </row>
    <row r="77" spans="1:78" s="18" customFormat="1" ht="61.9" customHeight="1" x14ac:dyDescent="0.25">
      <c r="A77" s="14" t="s">
        <v>905</v>
      </c>
      <c r="B77" s="159"/>
      <c r="C77" s="14" t="s">
        <v>57</v>
      </c>
      <c r="D77" s="19" t="s">
        <v>541</v>
      </c>
      <c r="E77" s="20" t="s">
        <v>179</v>
      </c>
      <c r="F77" s="32">
        <v>1</v>
      </c>
      <c r="G77" s="14" t="s">
        <v>944</v>
      </c>
      <c r="H77" s="19" t="s">
        <v>181</v>
      </c>
      <c r="I77" s="19" t="s">
        <v>945</v>
      </c>
      <c r="J77" s="14" t="s">
        <v>787</v>
      </c>
      <c r="K77" s="14"/>
      <c r="L77" s="14" t="s">
        <v>827</v>
      </c>
      <c r="M77" s="159"/>
      <c r="N77" s="14" t="s">
        <v>551</v>
      </c>
      <c r="O77" s="25">
        <v>50</v>
      </c>
      <c r="P77" s="48">
        <f t="shared" si="33"/>
        <v>61</v>
      </c>
      <c r="Q77" s="25">
        <f t="shared" si="30"/>
        <v>61</v>
      </c>
      <c r="R77" s="161"/>
      <c r="S77" s="161"/>
      <c r="T77" s="161"/>
      <c r="U77" s="14" t="s">
        <v>828</v>
      </c>
      <c r="V77" s="20" t="s">
        <v>57</v>
      </c>
      <c r="W77" s="30" t="s">
        <v>829</v>
      </c>
      <c r="X77" s="26">
        <v>46148</v>
      </c>
      <c r="Y77" s="111">
        <f t="shared" si="31"/>
        <v>46193</v>
      </c>
      <c r="Z77" s="162"/>
      <c r="AA77" s="171"/>
      <c r="AB77" s="159"/>
      <c r="AC77" s="159"/>
      <c r="AD77" s="14" t="s">
        <v>944</v>
      </c>
      <c r="AE77" s="46" t="s">
        <v>544</v>
      </c>
      <c r="AF77" s="17" t="s">
        <v>545</v>
      </c>
      <c r="AG77" s="30" t="s">
        <v>145</v>
      </c>
      <c r="AH77" s="46" t="s">
        <v>413</v>
      </c>
      <c r="AI77" s="46" t="s">
        <v>546</v>
      </c>
      <c r="AJ77" s="46" t="s">
        <v>68</v>
      </c>
      <c r="AK77" s="111">
        <f t="shared" si="32"/>
        <v>46213</v>
      </c>
      <c r="AL77" s="111">
        <f t="shared" si="11"/>
        <v>46213</v>
      </c>
      <c r="AM77" s="111">
        <f t="shared" si="34"/>
        <v>46243</v>
      </c>
      <c r="AN77" s="124">
        <v>2026</v>
      </c>
      <c r="AO77" s="156"/>
      <c r="AP77" s="156"/>
      <c r="AQ77" s="162"/>
      <c r="AR77" s="159"/>
      <c r="AS77" s="159"/>
      <c r="AT77" s="159"/>
      <c r="AU77" s="167"/>
      <c r="AV77" s="165"/>
      <c r="AW77" s="168"/>
      <c r="AX77" s="159"/>
      <c r="AY77" s="159"/>
      <c r="AZ77" s="159"/>
    </row>
    <row r="78" spans="1:78" s="18" customFormat="1" ht="60" customHeight="1" x14ac:dyDescent="0.25">
      <c r="A78" s="14" t="s">
        <v>905</v>
      </c>
      <c r="B78" s="159"/>
      <c r="C78" s="14" t="s">
        <v>57</v>
      </c>
      <c r="D78" s="19" t="s">
        <v>541</v>
      </c>
      <c r="E78" s="20" t="s">
        <v>179</v>
      </c>
      <c r="F78" s="32">
        <v>1</v>
      </c>
      <c r="G78" s="14" t="s">
        <v>946</v>
      </c>
      <c r="H78" s="19" t="s">
        <v>794</v>
      </c>
      <c r="I78" s="19" t="s">
        <v>795</v>
      </c>
      <c r="J78" s="14" t="s">
        <v>787</v>
      </c>
      <c r="K78" s="14"/>
      <c r="L78" s="14" t="s">
        <v>827</v>
      </c>
      <c r="M78" s="159"/>
      <c r="N78" s="14" t="s">
        <v>551</v>
      </c>
      <c r="O78" s="25">
        <v>40</v>
      </c>
      <c r="P78" s="48">
        <f t="shared" si="33"/>
        <v>48.8</v>
      </c>
      <c r="Q78" s="25">
        <f t="shared" si="30"/>
        <v>48.8</v>
      </c>
      <c r="R78" s="161"/>
      <c r="S78" s="161"/>
      <c r="T78" s="161"/>
      <c r="U78" s="14" t="s">
        <v>828</v>
      </c>
      <c r="V78" s="20" t="s">
        <v>57</v>
      </c>
      <c r="W78" s="30" t="s">
        <v>829</v>
      </c>
      <c r="X78" s="26">
        <v>46177</v>
      </c>
      <c r="Y78" s="111">
        <f t="shared" si="31"/>
        <v>46222</v>
      </c>
      <c r="Z78" s="162"/>
      <c r="AA78" s="171"/>
      <c r="AB78" s="159"/>
      <c r="AC78" s="159"/>
      <c r="AD78" s="14" t="s">
        <v>946</v>
      </c>
      <c r="AE78" s="46" t="s">
        <v>796</v>
      </c>
      <c r="AF78" s="17" t="s">
        <v>545</v>
      </c>
      <c r="AG78" s="30" t="s">
        <v>145</v>
      </c>
      <c r="AH78" s="46" t="s">
        <v>413</v>
      </c>
      <c r="AI78" s="46" t="s">
        <v>546</v>
      </c>
      <c r="AJ78" s="46" t="s">
        <v>68</v>
      </c>
      <c r="AK78" s="111">
        <f t="shared" si="32"/>
        <v>46242</v>
      </c>
      <c r="AL78" s="111">
        <f t="shared" si="11"/>
        <v>46242</v>
      </c>
      <c r="AM78" s="121">
        <f t="shared" si="34"/>
        <v>46272</v>
      </c>
      <c r="AN78" s="122">
        <v>2026</v>
      </c>
      <c r="AO78" s="156"/>
      <c r="AP78" s="156"/>
      <c r="AQ78" s="162"/>
      <c r="AR78" s="159"/>
      <c r="AS78" s="159"/>
      <c r="AT78" s="159"/>
      <c r="AU78" s="167"/>
      <c r="AV78" s="165"/>
      <c r="AW78" s="168"/>
      <c r="AX78" s="159"/>
      <c r="AY78" s="159"/>
      <c r="AZ78" s="159"/>
    </row>
    <row r="79" spans="1:78" s="140" customFormat="1" ht="68.25" customHeight="1" x14ac:dyDescent="0.25">
      <c r="A79" s="172" t="s">
        <v>471</v>
      </c>
      <c r="B79" s="173"/>
      <c r="C79" s="173" t="s">
        <v>57</v>
      </c>
      <c r="D79" s="173" t="s">
        <v>533</v>
      </c>
      <c r="E79" s="173" t="s">
        <v>179</v>
      </c>
      <c r="F79" s="32">
        <v>1</v>
      </c>
      <c r="G79" s="173" t="s">
        <v>947</v>
      </c>
      <c r="H79" s="174" t="s">
        <v>535</v>
      </c>
      <c r="I79" s="174" t="s">
        <v>948</v>
      </c>
      <c r="J79" s="173">
        <v>1</v>
      </c>
      <c r="K79" s="173" t="s">
        <v>531</v>
      </c>
      <c r="L79" s="173" t="s">
        <v>827</v>
      </c>
      <c r="M79" s="173"/>
      <c r="N79" s="21" t="s">
        <v>64</v>
      </c>
      <c r="O79" s="103">
        <v>15.49</v>
      </c>
      <c r="P79" s="48">
        <f t="shared" si="33"/>
        <v>18.8978</v>
      </c>
      <c r="Q79" s="25">
        <f t="shared" si="30"/>
        <v>18.8978</v>
      </c>
      <c r="R79" s="175"/>
      <c r="S79" s="175"/>
      <c r="T79" s="176"/>
      <c r="U79" s="173" t="s">
        <v>828</v>
      </c>
      <c r="V79" s="173" t="s">
        <v>57</v>
      </c>
      <c r="W79" s="30" t="s">
        <v>829</v>
      </c>
      <c r="X79" s="177">
        <f t="shared" ref="X79:X80" si="35">Y79-10</f>
        <v>46242</v>
      </c>
      <c r="Y79" s="177">
        <f t="shared" ref="Y79:Y80" si="36">AK79-20</f>
        <v>46252</v>
      </c>
      <c r="Z79" s="178"/>
      <c r="AA79" s="173"/>
      <c r="AB79" s="173"/>
      <c r="AC79" s="173"/>
      <c r="AD79" s="173" t="str">
        <f t="shared" si="9"/>
        <v xml:space="preserve">Оказание услуги по обязательному страхованию гражданской ответственности владельца опасного объекта (ОСОПО) </v>
      </c>
      <c r="AE79" s="92"/>
      <c r="AF79" s="173">
        <v>876</v>
      </c>
      <c r="AG79" s="30" t="s">
        <v>145</v>
      </c>
      <c r="AH79" s="173">
        <v>1</v>
      </c>
      <c r="AI79" s="179">
        <v>93000000000</v>
      </c>
      <c r="AJ79" s="173" t="s">
        <v>68</v>
      </c>
      <c r="AK79" s="177">
        <v>46272</v>
      </c>
      <c r="AL79" s="177">
        <v>46294</v>
      </c>
      <c r="AM79" s="177">
        <v>46658</v>
      </c>
      <c r="AN79" s="173" t="s">
        <v>420</v>
      </c>
      <c r="AO79" s="178"/>
      <c r="AP79" s="173"/>
      <c r="AQ79" s="173"/>
      <c r="AR79" s="173"/>
      <c r="AS79" s="177"/>
      <c r="AT79" s="180"/>
      <c r="AU79" s="181"/>
      <c r="AV79" s="173"/>
      <c r="AW79" s="173"/>
      <c r="AX79" s="173"/>
      <c r="AY79" s="173"/>
      <c r="AZ79" s="173"/>
    </row>
    <row r="80" spans="1:78" s="140" customFormat="1" ht="114.75" customHeight="1" x14ac:dyDescent="0.25">
      <c r="A80" s="172" t="s">
        <v>471</v>
      </c>
      <c r="B80" s="173"/>
      <c r="C80" s="173" t="s">
        <v>57</v>
      </c>
      <c r="D80" s="173" t="s">
        <v>533</v>
      </c>
      <c r="E80" s="173" t="s">
        <v>179</v>
      </c>
      <c r="F80" s="32">
        <v>1</v>
      </c>
      <c r="G80" s="173" t="s">
        <v>949</v>
      </c>
      <c r="H80" s="174" t="s">
        <v>535</v>
      </c>
      <c r="I80" s="174" t="s">
        <v>948</v>
      </c>
      <c r="J80" s="173">
        <v>1</v>
      </c>
      <c r="K80" s="173" t="s">
        <v>531</v>
      </c>
      <c r="L80" s="173" t="s">
        <v>827</v>
      </c>
      <c r="M80" s="173"/>
      <c r="N80" s="21" t="s">
        <v>64</v>
      </c>
      <c r="O80" s="103">
        <v>18</v>
      </c>
      <c r="P80" s="48">
        <f t="shared" si="33"/>
        <v>21.96</v>
      </c>
      <c r="Q80" s="25">
        <f t="shared" ref="Q80:Q83" si="37">P80</f>
        <v>21.96</v>
      </c>
      <c r="R80" s="175"/>
      <c r="S80" s="175"/>
      <c r="T80" s="176"/>
      <c r="U80" s="173" t="s">
        <v>828</v>
      </c>
      <c r="V80" s="173" t="s">
        <v>57</v>
      </c>
      <c r="W80" s="30" t="s">
        <v>829</v>
      </c>
      <c r="X80" s="177">
        <f t="shared" si="35"/>
        <v>46250</v>
      </c>
      <c r="Y80" s="177">
        <f t="shared" si="36"/>
        <v>46260</v>
      </c>
      <c r="Z80" s="178"/>
      <c r="AA80" s="173"/>
      <c r="AB80" s="173"/>
      <c r="AC80" s="173"/>
      <c r="AD80" s="173" t="str">
        <f t="shared" si="9"/>
        <v>Оказание услуг по страхованию гражданской ответственности владельца воздушного судна перед третьими лицами за вред, причинённый жизни или здоровью либо имуществу третьих лиц при эксплуатации воздушного судна</v>
      </c>
      <c r="AE80" s="92"/>
      <c r="AF80" s="173">
        <v>876</v>
      </c>
      <c r="AG80" s="30" t="s">
        <v>145</v>
      </c>
      <c r="AH80" s="173">
        <v>1</v>
      </c>
      <c r="AI80" s="179">
        <v>93000000000</v>
      </c>
      <c r="AJ80" s="173" t="s">
        <v>68</v>
      </c>
      <c r="AK80" s="177">
        <v>46280</v>
      </c>
      <c r="AL80" s="177">
        <v>46296</v>
      </c>
      <c r="AM80" s="177">
        <v>46660</v>
      </c>
      <c r="AN80" s="173" t="s">
        <v>420</v>
      </c>
      <c r="AO80" s="178"/>
      <c r="AP80" s="173"/>
      <c r="AQ80" s="173"/>
      <c r="AR80" s="173"/>
      <c r="AS80" s="177"/>
      <c r="AT80" s="180"/>
      <c r="AU80" s="181"/>
      <c r="AV80" s="173"/>
      <c r="AW80" s="173"/>
      <c r="AX80" s="173"/>
      <c r="AY80" s="173"/>
      <c r="AZ80" s="173"/>
    </row>
    <row r="81" spans="1:60" s="140" customFormat="1" ht="141.75" customHeight="1" x14ac:dyDescent="0.25">
      <c r="A81" s="91" t="s">
        <v>471</v>
      </c>
      <c r="B81" s="40"/>
      <c r="C81" s="40" t="s">
        <v>57</v>
      </c>
      <c r="D81" s="54" t="s">
        <v>810</v>
      </c>
      <c r="E81" s="113" t="s">
        <v>578</v>
      </c>
      <c r="F81" s="66">
        <v>1</v>
      </c>
      <c r="G81" s="40" t="s">
        <v>950</v>
      </c>
      <c r="H81" s="20" t="s">
        <v>951</v>
      </c>
      <c r="I81" s="20" t="s">
        <v>952</v>
      </c>
      <c r="J81" s="20">
        <v>1</v>
      </c>
      <c r="K81" s="20"/>
      <c r="L81" s="20" t="s">
        <v>63</v>
      </c>
      <c r="M81" s="20"/>
      <c r="N81" s="20" t="s">
        <v>118</v>
      </c>
      <c r="O81" s="80">
        <v>40</v>
      </c>
      <c r="P81" s="48">
        <f t="shared" si="33"/>
        <v>48.8</v>
      </c>
      <c r="Q81" s="25">
        <f t="shared" si="37"/>
        <v>48.8</v>
      </c>
      <c r="R81" s="80"/>
      <c r="S81" s="80"/>
      <c r="T81" s="80"/>
      <c r="U81" s="40" t="s">
        <v>828</v>
      </c>
      <c r="V81" s="40" t="s">
        <v>57</v>
      </c>
      <c r="W81" s="30" t="s">
        <v>829</v>
      </c>
      <c r="X81" s="65">
        <v>46057</v>
      </c>
      <c r="Y81" s="65">
        <f t="shared" ref="Y81:Y84" si="38">X81+15</f>
        <v>46072</v>
      </c>
      <c r="Z81" s="149"/>
      <c r="AA81" s="182"/>
      <c r="AB81" s="40"/>
      <c r="AC81" s="40"/>
      <c r="AD81" s="40" t="s">
        <v>953</v>
      </c>
      <c r="AE81" s="40" t="s">
        <v>496</v>
      </c>
      <c r="AF81" s="40">
        <v>876</v>
      </c>
      <c r="AG81" s="30" t="s">
        <v>145</v>
      </c>
      <c r="AH81" s="40">
        <v>3</v>
      </c>
      <c r="AI81" s="110">
        <v>93000000000</v>
      </c>
      <c r="AJ81" s="40" t="s">
        <v>68</v>
      </c>
      <c r="AK81" s="65">
        <f t="shared" ref="AK81:AK84" si="39">Y81+15</f>
        <v>46087</v>
      </c>
      <c r="AL81" s="65">
        <f t="shared" si="11"/>
        <v>46087</v>
      </c>
      <c r="AM81" s="65">
        <v>46387</v>
      </c>
      <c r="AN81" s="40">
        <v>2026</v>
      </c>
      <c r="AO81" s="149"/>
      <c r="AP81" s="40"/>
      <c r="AQ81" s="40"/>
      <c r="AR81" s="40"/>
      <c r="AS81" s="65"/>
      <c r="AT81" s="81"/>
      <c r="AU81" s="82"/>
      <c r="AV81" s="40"/>
      <c r="AW81" s="40"/>
      <c r="AX81" s="40"/>
      <c r="AY81" s="40"/>
      <c r="AZ81" s="40"/>
    </row>
    <row r="82" spans="1:60" s="140" customFormat="1" ht="47.25" x14ac:dyDescent="0.25">
      <c r="A82" s="95" t="s">
        <v>471</v>
      </c>
      <c r="B82" s="68"/>
      <c r="C82" s="68" t="s">
        <v>57</v>
      </c>
      <c r="D82" s="95" t="s">
        <v>954</v>
      </c>
      <c r="E82" s="95" t="s">
        <v>578</v>
      </c>
      <c r="F82" s="68">
        <v>1</v>
      </c>
      <c r="G82" s="68" t="s">
        <v>955</v>
      </c>
      <c r="H82" s="183" t="s">
        <v>956</v>
      </c>
      <c r="I82" s="184" t="s">
        <v>956</v>
      </c>
      <c r="J82" s="95">
        <v>1</v>
      </c>
      <c r="K82" s="68"/>
      <c r="L82" s="68" t="s">
        <v>63</v>
      </c>
      <c r="M82" s="95"/>
      <c r="N82" s="20" t="s">
        <v>118</v>
      </c>
      <c r="O82" s="185">
        <v>50</v>
      </c>
      <c r="P82" s="48">
        <f t="shared" si="33"/>
        <v>61</v>
      </c>
      <c r="Q82" s="25">
        <f t="shared" si="37"/>
        <v>61</v>
      </c>
      <c r="R82" s="185"/>
      <c r="S82" s="185"/>
      <c r="T82" s="185"/>
      <c r="U82" s="95" t="s">
        <v>828</v>
      </c>
      <c r="V82" s="108" t="s">
        <v>57</v>
      </c>
      <c r="W82" s="30" t="s">
        <v>829</v>
      </c>
      <c r="X82" s="104">
        <v>46204</v>
      </c>
      <c r="Y82" s="26">
        <f t="shared" si="38"/>
        <v>46219</v>
      </c>
      <c r="Z82" s="68"/>
      <c r="AA82" s="68"/>
      <c r="AB82" s="68"/>
      <c r="AC82" s="68"/>
      <c r="AD82" s="68" t="str">
        <f t="shared" si="9"/>
        <v xml:space="preserve"> Продление лицензии ЗГТ</v>
      </c>
      <c r="AE82" s="68"/>
      <c r="AF82" s="95">
        <v>876</v>
      </c>
      <c r="AG82" s="30" t="s">
        <v>145</v>
      </c>
      <c r="AH82" s="68">
        <v>1</v>
      </c>
      <c r="AI82" s="110">
        <v>93000000000</v>
      </c>
      <c r="AJ82" s="95" t="s">
        <v>68</v>
      </c>
      <c r="AK82" s="65">
        <f t="shared" si="39"/>
        <v>46234</v>
      </c>
      <c r="AL82" s="65">
        <f t="shared" si="11"/>
        <v>46234</v>
      </c>
      <c r="AM82" s="186">
        <f t="shared" si="34"/>
        <v>46264</v>
      </c>
      <c r="AN82" s="68">
        <v>2026</v>
      </c>
      <c r="AO82" s="68"/>
      <c r="AP82" s="68"/>
      <c r="AQ82" s="68"/>
      <c r="AR82" s="68"/>
      <c r="AS82" s="68"/>
      <c r="AT82" s="68"/>
      <c r="AU82" s="68"/>
      <c r="AV82" s="68"/>
      <c r="AW82" s="68"/>
      <c r="AX82" s="68"/>
      <c r="AY82" s="68"/>
      <c r="AZ82" s="68"/>
      <c r="BA82" s="137"/>
      <c r="BB82" s="137"/>
      <c r="BC82" s="137" t="s">
        <v>585</v>
      </c>
      <c r="BD82" s="137"/>
      <c r="BE82" s="137"/>
      <c r="BF82" s="137"/>
      <c r="BG82" s="137"/>
      <c r="BH82" s="137"/>
    </row>
    <row r="83" spans="1:60" s="140" customFormat="1" ht="78.75" x14ac:dyDescent="0.25">
      <c r="A83" s="20" t="s">
        <v>957</v>
      </c>
      <c r="B83" s="19"/>
      <c r="C83" s="19" t="s">
        <v>57</v>
      </c>
      <c r="D83" s="114" t="s">
        <v>958</v>
      </c>
      <c r="E83" s="113" t="s">
        <v>59</v>
      </c>
      <c r="F83" s="187">
        <v>1</v>
      </c>
      <c r="G83" s="19" t="s">
        <v>959</v>
      </c>
      <c r="H83" s="93" t="s">
        <v>960</v>
      </c>
      <c r="I83" s="93" t="s">
        <v>961</v>
      </c>
      <c r="J83" s="20">
        <v>1</v>
      </c>
      <c r="K83" s="19"/>
      <c r="L83" s="19" t="s">
        <v>63</v>
      </c>
      <c r="M83" s="20"/>
      <c r="N83" s="20" t="s">
        <v>118</v>
      </c>
      <c r="O83" s="25">
        <v>50.44</v>
      </c>
      <c r="P83" s="48">
        <f t="shared" si="33"/>
        <v>61.536799999999992</v>
      </c>
      <c r="Q83" s="25">
        <f t="shared" si="37"/>
        <v>61.536799999999992</v>
      </c>
      <c r="R83" s="25"/>
      <c r="S83" s="25"/>
      <c r="T83" s="25"/>
      <c r="U83" s="20" t="s">
        <v>828</v>
      </c>
      <c r="V83" s="79" t="s">
        <v>57</v>
      </c>
      <c r="W83" s="30" t="s">
        <v>829</v>
      </c>
      <c r="X83" s="111">
        <v>46082</v>
      </c>
      <c r="Y83" s="26">
        <f t="shared" si="38"/>
        <v>46097</v>
      </c>
      <c r="Z83" s="19"/>
      <c r="AA83" s="19"/>
      <c r="AB83" s="19"/>
      <c r="AC83" s="19"/>
      <c r="AD83" s="19" t="str">
        <f t="shared" si="9"/>
        <v xml:space="preserve">Поставка аптечек медицинских </v>
      </c>
      <c r="AE83" s="19"/>
      <c r="AF83" s="57">
        <v>796</v>
      </c>
      <c r="AG83" s="55" t="s">
        <v>106</v>
      </c>
      <c r="AH83" s="19">
        <v>77</v>
      </c>
      <c r="AI83" s="110">
        <v>93000000000</v>
      </c>
      <c r="AJ83" s="20" t="s">
        <v>68</v>
      </c>
      <c r="AK83" s="65">
        <f t="shared" si="39"/>
        <v>46112</v>
      </c>
      <c r="AL83" s="65">
        <f t="shared" si="11"/>
        <v>46112</v>
      </c>
      <c r="AM83" s="26">
        <f t="shared" si="34"/>
        <v>46142</v>
      </c>
      <c r="AN83" s="19">
        <v>2026</v>
      </c>
      <c r="AO83" s="19"/>
      <c r="AP83" s="19"/>
      <c r="AQ83" s="19"/>
      <c r="AR83" s="19"/>
      <c r="AS83" s="19"/>
      <c r="AT83" s="19"/>
      <c r="AU83" s="19"/>
      <c r="AV83" s="19"/>
      <c r="AW83" s="19"/>
      <c r="AX83" s="19"/>
      <c r="AY83" s="19"/>
      <c r="AZ83" s="19"/>
      <c r="BA83" s="188"/>
      <c r="BB83" s="188"/>
      <c r="BC83" s="188"/>
      <c r="BD83" s="188"/>
      <c r="BE83" s="188"/>
      <c r="BF83" s="188"/>
      <c r="BG83" s="188"/>
      <c r="BH83" s="188"/>
    </row>
    <row r="84" spans="1:60" s="140" customFormat="1" ht="47.25" x14ac:dyDescent="0.25">
      <c r="A84" s="57" t="s">
        <v>957</v>
      </c>
      <c r="B84" s="189"/>
      <c r="C84" s="55" t="s">
        <v>57</v>
      </c>
      <c r="D84" s="124" t="s">
        <v>962</v>
      </c>
      <c r="E84" s="95" t="s">
        <v>578</v>
      </c>
      <c r="F84" s="190">
        <v>1</v>
      </c>
      <c r="G84" s="59" t="s">
        <v>963</v>
      </c>
      <c r="H84" s="57" t="s">
        <v>964</v>
      </c>
      <c r="I84" s="191" t="s">
        <v>965</v>
      </c>
      <c r="J84" s="57">
        <v>2</v>
      </c>
      <c r="K84" s="57"/>
      <c r="L84" s="55" t="s">
        <v>63</v>
      </c>
      <c r="M84" s="57"/>
      <c r="N84" s="20" t="s">
        <v>118</v>
      </c>
      <c r="O84" s="25">
        <v>36.9</v>
      </c>
      <c r="P84" s="48">
        <f t="shared" si="33"/>
        <v>45.018000000000001</v>
      </c>
      <c r="Q84" s="25">
        <f>P84</f>
        <v>45.018000000000001</v>
      </c>
      <c r="R84" s="13"/>
      <c r="S84" s="13"/>
      <c r="T84" s="13"/>
      <c r="U84" s="57" t="s">
        <v>828</v>
      </c>
      <c r="V84" s="192" t="s">
        <v>57</v>
      </c>
      <c r="W84" s="30" t="s">
        <v>829</v>
      </c>
      <c r="X84" s="69">
        <v>46023</v>
      </c>
      <c r="Y84" s="26">
        <f t="shared" si="38"/>
        <v>46038</v>
      </c>
      <c r="Z84" s="55"/>
      <c r="AA84" s="55"/>
      <c r="AB84" s="55"/>
      <c r="AC84" s="55"/>
      <c r="AD84" s="55" t="str">
        <f t="shared" si="9"/>
        <v>Отправка секретной корреспонденции спецсвязью</v>
      </c>
      <c r="AE84" s="193"/>
      <c r="AF84" s="95">
        <v>876</v>
      </c>
      <c r="AG84" s="30" t="s">
        <v>145</v>
      </c>
      <c r="AH84" s="194">
        <v>1</v>
      </c>
      <c r="AI84" s="110">
        <v>93000000000</v>
      </c>
      <c r="AJ84" s="57" t="s">
        <v>68</v>
      </c>
      <c r="AK84" s="65">
        <f t="shared" si="39"/>
        <v>46053</v>
      </c>
      <c r="AL84" s="65">
        <f t="shared" si="11"/>
        <v>46053</v>
      </c>
      <c r="AM84" s="58">
        <f>AL84+334</f>
        <v>46387</v>
      </c>
      <c r="AN84" s="55">
        <v>2026</v>
      </c>
      <c r="AO84" s="55"/>
      <c r="AP84" s="55"/>
      <c r="AQ84" s="55"/>
      <c r="AR84" s="55"/>
      <c r="AS84" s="55"/>
      <c r="AT84" s="55"/>
      <c r="AU84" s="55"/>
      <c r="AV84" s="55"/>
      <c r="AW84" s="55"/>
      <c r="AX84" s="55"/>
      <c r="AY84" s="55"/>
      <c r="AZ84" s="55"/>
      <c r="BA84" s="137"/>
      <c r="BB84" s="137"/>
      <c r="BC84" s="137"/>
      <c r="BD84" s="137"/>
      <c r="BE84" s="137"/>
      <c r="BF84" s="137"/>
      <c r="BG84" s="137"/>
      <c r="BH84" s="137"/>
    </row>
    <row r="85" spans="1:60" s="140" customFormat="1" ht="31.5" x14ac:dyDescent="0.25">
      <c r="A85" s="40" t="s">
        <v>957</v>
      </c>
      <c r="B85" s="93"/>
      <c r="C85" s="29" t="s">
        <v>57</v>
      </c>
      <c r="D85" s="40" t="s">
        <v>915</v>
      </c>
      <c r="E85" s="40" t="s">
        <v>59</v>
      </c>
      <c r="F85" s="40">
        <v>1</v>
      </c>
      <c r="G85" s="24" t="s">
        <v>966</v>
      </c>
      <c r="H85" s="93" t="s">
        <v>722</v>
      </c>
      <c r="I85" s="93" t="s">
        <v>967</v>
      </c>
      <c r="J85" s="20">
        <v>2</v>
      </c>
      <c r="K85" s="20"/>
      <c r="L85" s="129" t="s">
        <v>63</v>
      </c>
      <c r="M85" s="20"/>
      <c r="N85" s="21" t="s">
        <v>64</v>
      </c>
      <c r="O85" s="195">
        <f>P85/1.22</f>
        <v>81.959016393442624</v>
      </c>
      <c r="P85" s="48">
        <v>99.99</v>
      </c>
      <c r="Q85" s="48">
        <f>P85/12*9</f>
        <v>74.992499999999993</v>
      </c>
      <c r="R85" s="48">
        <f t="shared" si="29"/>
        <v>24.997500000000002</v>
      </c>
      <c r="S85" s="48"/>
      <c r="T85" s="48"/>
      <c r="U85" s="20" t="s">
        <v>828</v>
      </c>
      <c r="V85" s="19" t="str">
        <f t="shared" si="7"/>
        <v>АО "Россети Сибирь Тываэнерго"</v>
      </c>
      <c r="W85" s="30" t="s">
        <v>829</v>
      </c>
      <c r="X85" s="111">
        <v>46082</v>
      </c>
      <c r="Y85" s="111">
        <f t="shared" ref="Y85:Y94" si="40">X85</f>
        <v>46082</v>
      </c>
      <c r="Z85" s="138"/>
      <c r="AA85" s="20"/>
      <c r="AB85" s="20"/>
      <c r="AC85" s="20"/>
      <c r="AD85" s="19" t="str">
        <f t="shared" si="9"/>
        <v>Поставка почтовой полиграфии и корпоративных бланков</v>
      </c>
      <c r="AE85" s="20"/>
      <c r="AF85" s="20">
        <v>876</v>
      </c>
      <c r="AG85" s="30" t="s">
        <v>145</v>
      </c>
      <c r="AH85" s="20">
        <v>4</v>
      </c>
      <c r="AI85" s="20" t="s">
        <v>546</v>
      </c>
      <c r="AJ85" s="20" t="s">
        <v>68</v>
      </c>
      <c r="AK85" s="111">
        <f t="shared" ref="AK85:AK90" si="41">Y85</f>
        <v>46082</v>
      </c>
      <c r="AL85" s="111">
        <f t="shared" si="11"/>
        <v>46082</v>
      </c>
      <c r="AM85" s="65">
        <f>AL85+365</f>
        <v>46447</v>
      </c>
      <c r="AN85" s="29">
        <v>2026</v>
      </c>
      <c r="AO85" s="149"/>
      <c r="AP85" s="40"/>
      <c r="AQ85" s="40"/>
      <c r="AR85" s="40"/>
      <c r="AS85" s="65"/>
      <c r="AT85" s="81"/>
      <c r="AU85" s="82"/>
      <c r="AV85" s="40"/>
      <c r="AW85" s="40"/>
      <c r="AX85" s="54"/>
      <c r="AY85" s="151"/>
      <c r="AZ85" s="151"/>
    </row>
    <row r="86" spans="1:60" s="140" customFormat="1" ht="47.25" x14ac:dyDescent="0.25">
      <c r="A86" s="91" t="s">
        <v>629</v>
      </c>
      <c r="B86" s="40"/>
      <c r="C86" s="40" t="s">
        <v>520</v>
      </c>
      <c r="D86" s="40" t="s">
        <v>915</v>
      </c>
      <c r="E86" s="40" t="s">
        <v>59</v>
      </c>
      <c r="F86" s="40">
        <v>1</v>
      </c>
      <c r="G86" s="20" t="s">
        <v>968</v>
      </c>
      <c r="H86" s="93" t="s">
        <v>240</v>
      </c>
      <c r="I86" s="93" t="s">
        <v>969</v>
      </c>
      <c r="J86" s="20">
        <v>2</v>
      </c>
      <c r="K86" s="20"/>
      <c r="L86" s="129" t="s">
        <v>63</v>
      </c>
      <c r="M86" s="20"/>
      <c r="N86" s="21" t="s">
        <v>64</v>
      </c>
      <c r="O86" s="195">
        <f t="shared" ref="O86:O88" si="42">P86/1.22</f>
        <v>81.959016393442624</v>
      </c>
      <c r="P86" s="48">
        <v>99.99</v>
      </c>
      <c r="Q86" s="48">
        <f>P86/12*10</f>
        <v>83.324999999999989</v>
      </c>
      <c r="R86" s="48">
        <f t="shared" si="29"/>
        <v>16.665000000000006</v>
      </c>
      <c r="S86" s="48"/>
      <c r="T86" s="48"/>
      <c r="U86" s="20" t="s">
        <v>828</v>
      </c>
      <c r="V86" s="20" t="s">
        <v>520</v>
      </c>
      <c r="W86" s="30" t="s">
        <v>829</v>
      </c>
      <c r="X86" s="111">
        <v>46079</v>
      </c>
      <c r="Y86" s="111">
        <f t="shared" si="40"/>
        <v>46079</v>
      </c>
      <c r="Z86" s="138"/>
      <c r="AA86" s="196"/>
      <c r="AB86" s="20"/>
      <c r="AC86" s="20"/>
      <c r="AD86" s="20" t="str">
        <f t="shared" si="9"/>
        <v>Поставка запасных частей к автомобилям ВАЗ для прайсовых заказов</v>
      </c>
      <c r="AE86" s="20"/>
      <c r="AF86" s="20">
        <v>876</v>
      </c>
      <c r="AG86" s="30" t="s">
        <v>145</v>
      </c>
      <c r="AH86" s="20">
        <v>1</v>
      </c>
      <c r="AI86" s="125">
        <v>93000000000</v>
      </c>
      <c r="AJ86" s="20" t="s">
        <v>68</v>
      </c>
      <c r="AK86" s="111">
        <f t="shared" si="41"/>
        <v>46079</v>
      </c>
      <c r="AL86" s="111">
        <f t="shared" si="11"/>
        <v>46079</v>
      </c>
      <c r="AM86" s="65">
        <f>X86+365</f>
        <v>46444</v>
      </c>
      <c r="AN86" s="29" t="s">
        <v>420</v>
      </c>
      <c r="AO86" s="149"/>
      <c r="AP86" s="40"/>
      <c r="AQ86" s="40"/>
      <c r="AR86" s="40"/>
      <c r="AS86" s="65"/>
      <c r="AT86" s="81"/>
      <c r="AU86" s="82"/>
      <c r="AV86" s="40"/>
      <c r="AW86" s="40"/>
      <c r="AX86" s="40"/>
      <c r="AY86" s="152"/>
      <c r="AZ86" s="40"/>
    </row>
    <row r="87" spans="1:60" s="140" customFormat="1" ht="47.25" x14ac:dyDescent="0.25">
      <c r="A87" s="91" t="s">
        <v>629</v>
      </c>
      <c r="B87" s="40"/>
      <c r="C87" s="40" t="s">
        <v>520</v>
      </c>
      <c r="D87" s="40" t="s">
        <v>591</v>
      </c>
      <c r="E87" s="40" t="s">
        <v>59</v>
      </c>
      <c r="F87" s="40">
        <v>1</v>
      </c>
      <c r="G87" s="20" t="s">
        <v>970</v>
      </c>
      <c r="H87" s="127" t="s">
        <v>266</v>
      </c>
      <c r="I87" s="127" t="s">
        <v>266</v>
      </c>
      <c r="J87" s="127">
        <v>2</v>
      </c>
      <c r="K87" s="40"/>
      <c r="L87" s="129" t="s">
        <v>63</v>
      </c>
      <c r="M87" s="40"/>
      <c r="N87" s="21" t="s">
        <v>64</v>
      </c>
      <c r="O87" s="195">
        <f t="shared" si="42"/>
        <v>81.954098360655735</v>
      </c>
      <c r="P87" s="48">
        <v>99.983999999999995</v>
      </c>
      <c r="Q87" s="118">
        <f t="shared" ref="Q87:Q98" si="43">P87</f>
        <v>99.983999999999995</v>
      </c>
      <c r="R87" s="48"/>
      <c r="S87" s="48"/>
      <c r="T87" s="48"/>
      <c r="U87" s="20" t="s">
        <v>828</v>
      </c>
      <c r="V87" s="20" t="s">
        <v>520</v>
      </c>
      <c r="W87" s="30" t="s">
        <v>829</v>
      </c>
      <c r="X87" s="111">
        <v>46143</v>
      </c>
      <c r="Y87" s="111">
        <f t="shared" si="40"/>
        <v>46143</v>
      </c>
      <c r="Z87" s="138"/>
      <c r="AA87" s="20"/>
      <c r="AB87" s="20"/>
      <c r="AC87" s="20"/>
      <c r="AD87" s="20" t="str">
        <f t="shared" si="9"/>
        <v>Поставка смазочных материалов и охлаждающих жидкостей</v>
      </c>
      <c r="AE87" s="20"/>
      <c r="AF87" s="20">
        <v>876</v>
      </c>
      <c r="AG87" s="30" t="s">
        <v>145</v>
      </c>
      <c r="AH87" s="20">
        <v>1</v>
      </c>
      <c r="AI87" s="125">
        <v>93000000000</v>
      </c>
      <c r="AJ87" s="20" t="s">
        <v>68</v>
      </c>
      <c r="AK87" s="111">
        <f t="shared" si="41"/>
        <v>46143</v>
      </c>
      <c r="AL87" s="111">
        <f t="shared" si="11"/>
        <v>46143</v>
      </c>
      <c r="AM87" s="65">
        <f>AL87+60</f>
        <v>46203</v>
      </c>
      <c r="AN87" s="29">
        <v>2026</v>
      </c>
      <c r="AO87" s="149"/>
      <c r="AP87" s="40"/>
      <c r="AQ87" s="40"/>
      <c r="AR87" s="40"/>
      <c r="AS87" s="65"/>
      <c r="AT87" s="81"/>
      <c r="AU87" s="82"/>
      <c r="AV87" s="40"/>
      <c r="AW87" s="40"/>
      <c r="AX87" s="40"/>
      <c r="AY87" s="152"/>
      <c r="AZ87" s="40"/>
    </row>
    <row r="88" spans="1:60" s="140" customFormat="1" ht="31.5" x14ac:dyDescent="0.25">
      <c r="A88" s="91" t="s">
        <v>629</v>
      </c>
      <c r="B88" s="40"/>
      <c r="C88" s="40" t="s">
        <v>520</v>
      </c>
      <c r="D88" s="40" t="s">
        <v>591</v>
      </c>
      <c r="E88" s="40" t="s">
        <v>59</v>
      </c>
      <c r="F88" s="40">
        <v>1</v>
      </c>
      <c r="G88" s="20" t="s">
        <v>713</v>
      </c>
      <c r="H88" s="127" t="s">
        <v>715</v>
      </c>
      <c r="I88" s="127" t="s">
        <v>715</v>
      </c>
      <c r="J88" s="127">
        <v>2</v>
      </c>
      <c r="K88" s="20"/>
      <c r="L88" s="129" t="s">
        <v>63</v>
      </c>
      <c r="M88" s="20"/>
      <c r="N88" s="21" t="s">
        <v>64</v>
      </c>
      <c r="O88" s="195">
        <f t="shared" si="42"/>
        <v>81.623606557377045</v>
      </c>
      <c r="P88" s="48">
        <v>99.580799999999996</v>
      </c>
      <c r="Q88" s="118">
        <f t="shared" si="43"/>
        <v>99.580799999999996</v>
      </c>
      <c r="R88" s="48"/>
      <c r="S88" s="48"/>
      <c r="T88" s="48"/>
      <c r="U88" s="20" t="s">
        <v>828</v>
      </c>
      <c r="V88" s="20" t="s">
        <v>520</v>
      </c>
      <c r="W88" s="30" t="s">
        <v>829</v>
      </c>
      <c r="X88" s="111">
        <v>46082</v>
      </c>
      <c r="Y88" s="111">
        <f t="shared" si="40"/>
        <v>46082</v>
      </c>
      <c r="Z88" s="138"/>
      <c r="AA88" s="20"/>
      <c r="AB88" s="20"/>
      <c r="AC88" s="20"/>
      <c r="AD88" s="19" t="str">
        <f t="shared" si="9"/>
        <v>Поставка средств моющих</v>
      </c>
      <c r="AE88" s="20"/>
      <c r="AF88" s="20">
        <v>876</v>
      </c>
      <c r="AG88" s="30" t="s">
        <v>145</v>
      </c>
      <c r="AH88" s="20">
        <v>4</v>
      </c>
      <c r="AI88" s="20" t="s">
        <v>546</v>
      </c>
      <c r="AJ88" s="20" t="s">
        <v>68</v>
      </c>
      <c r="AK88" s="111">
        <f t="shared" si="41"/>
        <v>46082</v>
      </c>
      <c r="AL88" s="111">
        <f t="shared" si="11"/>
        <v>46082</v>
      </c>
      <c r="AM88" s="65">
        <v>46387</v>
      </c>
      <c r="AN88" s="29">
        <v>2026</v>
      </c>
      <c r="AO88" s="149"/>
      <c r="AP88" s="40"/>
      <c r="AQ88" s="40"/>
      <c r="AR88" s="40"/>
      <c r="AS88" s="65"/>
      <c r="AT88" s="81"/>
      <c r="AU88" s="82"/>
      <c r="AV88" s="40"/>
      <c r="AW88" s="40"/>
      <c r="AX88" s="40"/>
      <c r="AY88" s="152"/>
      <c r="AZ88" s="40"/>
    </row>
    <row r="89" spans="1:60" s="140" customFormat="1" ht="31.5" x14ac:dyDescent="0.25">
      <c r="A89" s="91" t="s">
        <v>629</v>
      </c>
      <c r="B89" s="40"/>
      <c r="C89" s="40" t="s">
        <v>520</v>
      </c>
      <c r="D89" s="40" t="s">
        <v>591</v>
      </c>
      <c r="E89" s="40" t="s">
        <v>59</v>
      </c>
      <c r="F89" s="40">
        <v>1</v>
      </c>
      <c r="G89" s="20" t="s">
        <v>971</v>
      </c>
      <c r="H89" s="127" t="s">
        <v>972</v>
      </c>
      <c r="I89" s="127" t="s">
        <v>973</v>
      </c>
      <c r="J89" s="127">
        <v>2</v>
      </c>
      <c r="K89" s="20"/>
      <c r="L89" s="129" t="s">
        <v>63</v>
      </c>
      <c r="M89" s="20"/>
      <c r="N89" s="21" t="s">
        <v>64</v>
      </c>
      <c r="O89" s="195">
        <v>37.247999999999998</v>
      </c>
      <c r="P89" s="48">
        <f>O89*1.22</f>
        <v>45.442559999999993</v>
      </c>
      <c r="Q89" s="118">
        <f t="shared" si="43"/>
        <v>45.442559999999993</v>
      </c>
      <c r="R89" s="48"/>
      <c r="S89" s="48"/>
      <c r="T89" s="48"/>
      <c r="U89" s="20" t="s">
        <v>828</v>
      </c>
      <c r="V89" s="20" t="s">
        <v>520</v>
      </c>
      <c r="W89" s="30" t="s">
        <v>829</v>
      </c>
      <c r="X89" s="111">
        <v>46054</v>
      </c>
      <c r="Y89" s="111">
        <f t="shared" si="40"/>
        <v>46054</v>
      </c>
      <c r="Z89" s="138"/>
      <c r="AA89" s="20"/>
      <c r="AB89" s="20"/>
      <c r="AC89" s="20"/>
      <c r="AD89" s="19" t="str">
        <f t="shared" si="9"/>
        <v>Поставка хозяйственного мыла</v>
      </c>
      <c r="AE89" s="20"/>
      <c r="AF89" s="20">
        <v>876</v>
      </c>
      <c r="AG89" s="30" t="s">
        <v>145</v>
      </c>
      <c r="AH89" s="20">
        <v>4</v>
      </c>
      <c r="AI89" s="20" t="s">
        <v>546</v>
      </c>
      <c r="AJ89" s="20" t="s">
        <v>68</v>
      </c>
      <c r="AK89" s="111">
        <f t="shared" si="41"/>
        <v>46054</v>
      </c>
      <c r="AL89" s="111">
        <f t="shared" ref="AL89:AL91" si="44">AK89+15</f>
        <v>46069</v>
      </c>
      <c r="AM89" s="65">
        <v>46387</v>
      </c>
      <c r="AN89" s="29">
        <v>2026</v>
      </c>
      <c r="AO89" s="149"/>
      <c r="AP89" s="40"/>
      <c r="AQ89" s="40"/>
      <c r="AR89" s="40"/>
      <c r="AS89" s="65"/>
      <c r="AT89" s="81"/>
      <c r="AU89" s="82"/>
      <c r="AV89" s="40"/>
      <c r="AW89" s="40"/>
      <c r="AX89" s="40"/>
      <c r="AY89" s="152"/>
      <c r="AZ89" s="40"/>
    </row>
    <row r="90" spans="1:60" s="140" customFormat="1" ht="31.5" x14ac:dyDescent="0.25">
      <c r="A90" s="197" t="s">
        <v>629</v>
      </c>
      <c r="B90" s="40"/>
      <c r="C90" s="40" t="s">
        <v>520</v>
      </c>
      <c r="D90" s="40" t="s">
        <v>591</v>
      </c>
      <c r="E90" s="40" t="s">
        <v>59</v>
      </c>
      <c r="F90" s="40">
        <v>1</v>
      </c>
      <c r="G90" s="20" t="s">
        <v>974</v>
      </c>
      <c r="H90" s="131" t="s">
        <v>756</v>
      </c>
      <c r="I90" s="131" t="s">
        <v>975</v>
      </c>
      <c r="J90" s="131" t="s">
        <v>787</v>
      </c>
      <c r="K90" s="40"/>
      <c r="L90" s="129" t="s">
        <v>63</v>
      </c>
      <c r="M90" s="40"/>
      <c r="N90" s="21" t="s">
        <v>64</v>
      </c>
      <c r="O90" s="80">
        <f>P90/1.22</f>
        <v>81.954098360655735</v>
      </c>
      <c r="P90" s="80">
        <v>99.983999999999995</v>
      </c>
      <c r="Q90" s="118">
        <f t="shared" si="43"/>
        <v>99.983999999999995</v>
      </c>
      <c r="R90" s="80"/>
      <c r="S90" s="80"/>
      <c r="T90" s="80"/>
      <c r="U90" s="40" t="s">
        <v>828</v>
      </c>
      <c r="V90" s="40" t="s">
        <v>520</v>
      </c>
      <c r="W90" s="30" t="s">
        <v>829</v>
      </c>
      <c r="X90" s="65">
        <v>46084</v>
      </c>
      <c r="Y90" s="65">
        <f t="shared" si="40"/>
        <v>46084</v>
      </c>
      <c r="Z90" s="149"/>
      <c r="AA90" s="40"/>
      <c r="AB90" s="40"/>
      <c r="AC90" s="40"/>
      <c r="AD90" s="40" t="str">
        <f t="shared" ref="AD90:AD94" si="45">G90</f>
        <v>Поставка спецодежды для защиты от ОПЗ</v>
      </c>
      <c r="AE90" s="40"/>
      <c r="AF90" s="40">
        <v>876</v>
      </c>
      <c r="AG90" s="30" t="s">
        <v>145</v>
      </c>
      <c r="AH90" s="40">
        <v>1</v>
      </c>
      <c r="AI90" s="126" t="s">
        <v>546</v>
      </c>
      <c r="AJ90" s="40" t="s">
        <v>68</v>
      </c>
      <c r="AK90" s="111">
        <f t="shared" si="41"/>
        <v>46084</v>
      </c>
      <c r="AL90" s="111">
        <f t="shared" si="44"/>
        <v>46099</v>
      </c>
      <c r="AM90" s="65">
        <v>46387</v>
      </c>
      <c r="AN90" s="29">
        <v>2026</v>
      </c>
      <c r="AO90" s="149"/>
      <c r="AP90" s="40"/>
      <c r="AQ90" s="40"/>
      <c r="AR90" s="40"/>
      <c r="AS90" s="65"/>
      <c r="AT90" s="81"/>
      <c r="AU90" s="82"/>
      <c r="AV90" s="40"/>
      <c r="AW90" s="40"/>
      <c r="AX90" s="40"/>
      <c r="AY90" s="152"/>
      <c r="AZ90" s="40"/>
    </row>
    <row r="91" spans="1:60" s="140" customFormat="1" ht="31.5" x14ac:dyDescent="0.25">
      <c r="A91" s="91" t="s">
        <v>957</v>
      </c>
      <c r="B91" s="40"/>
      <c r="C91" s="40" t="s">
        <v>520</v>
      </c>
      <c r="D91" s="40" t="s">
        <v>591</v>
      </c>
      <c r="E91" s="40" t="s">
        <v>59</v>
      </c>
      <c r="F91" s="40">
        <v>1</v>
      </c>
      <c r="G91" s="20" t="s">
        <v>976</v>
      </c>
      <c r="H91" s="131" t="s">
        <v>977</v>
      </c>
      <c r="I91" s="131" t="s">
        <v>978</v>
      </c>
      <c r="J91" s="131">
        <v>2</v>
      </c>
      <c r="K91" s="40"/>
      <c r="L91" s="129" t="s">
        <v>63</v>
      </c>
      <c r="M91" s="40"/>
      <c r="N91" s="21" t="s">
        <v>64</v>
      </c>
      <c r="O91" s="80">
        <v>20.86</v>
      </c>
      <c r="P91" s="80">
        <f>O91*1.22</f>
        <v>25.449199999999998</v>
      </c>
      <c r="Q91" s="118">
        <f t="shared" si="43"/>
        <v>25.449199999999998</v>
      </c>
      <c r="R91" s="80"/>
      <c r="S91" s="80"/>
      <c r="T91" s="80"/>
      <c r="U91" s="40" t="s">
        <v>828</v>
      </c>
      <c r="V91" s="40" t="s">
        <v>520</v>
      </c>
      <c r="W91" s="30" t="s">
        <v>829</v>
      </c>
      <c r="X91" s="65">
        <v>46122</v>
      </c>
      <c r="Y91" s="65">
        <f t="shared" si="40"/>
        <v>46122</v>
      </c>
      <c r="Z91" s="149"/>
      <c r="AA91" s="40"/>
      <c r="AB91" s="40"/>
      <c r="AC91" s="40"/>
      <c r="AD91" s="40" t="str">
        <f t="shared" si="45"/>
        <v>Поставка питьевой бутилированной воды 0,5 л.</v>
      </c>
      <c r="AE91" s="40"/>
      <c r="AF91" s="40">
        <v>876</v>
      </c>
      <c r="AG91" s="30" t="s">
        <v>145</v>
      </c>
      <c r="AH91" s="40">
        <v>1</v>
      </c>
      <c r="AI91" s="126" t="s">
        <v>546</v>
      </c>
      <c r="AJ91" s="40" t="s">
        <v>68</v>
      </c>
      <c r="AK91" s="65">
        <f t="shared" ref="AK91:AK93" si="46">Y91+15</f>
        <v>46137</v>
      </c>
      <c r="AL91" s="111">
        <f t="shared" si="44"/>
        <v>46152</v>
      </c>
      <c r="AM91" s="65">
        <v>46387</v>
      </c>
      <c r="AN91" s="29">
        <v>2026</v>
      </c>
      <c r="AO91" s="149"/>
      <c r="AP91" s="40"/>
      <c r="AQ91" s="40"/>
      <c r="AR91" s="40"/>
      <c r="AS91" s="65"/>
      <c r="AT91" s="81"/>
      <c r="AU91" s="82"/>
      <c r="AV91" s="40"/>
      <c r="AW91" s="40"/>
      <c r="AX91" s="40"/>
      <c r="AY91" s="152"/>
      <c r="AZ91" s="40"/>
    </row>
    <row r="92" spans="1:60" s="140" customFormat="1" ht="47.25" x14ac:dyDescent="0.25">
      <c r="A92" s="91" t="s">
        <v>957</v>
      </c>
      <c r="B92" s="40"/>
      <c r="C92" s="40" t="s">
        <v>520</v>
      </c>
      <c r="D92" s="40" t="s">
        <v>591</v>
      </c>
      <c r="E92" s="40" t="s">
        <v>59</v>
      </c>
      <c r="F92" s="40">
        <v>1</v>
      </c>
      <c r="G92" s="20" t="s">
        <v>979</v>
      </c>
      <c r="H92" s="131" t="s">
        <v>977</v>
      </c>
      <c r="I92" s="131" t="s">
        <v>978</v>
      </c>
      <c r="J92" s="131">
        <v>2</v>
      </c>
      <c r="K92" s="40"/>
      <c r="L92" s="129" t="s">
        <v>63</v>
      </c>
      <c r="M92" s="40"/>
      <c r="N92" s="21" t="s">
        <v>64</v>
      </c>
      <c r="O92" s="80">
        <f>P92/1.22</f>
        <v>81.954098360655735</v>
      </c>
      <c r="P92" s="80">
        <v>99.983999999999995</v>
      </c>
      <c r="Q92" s="118">
        <f t="shared" si="43"/>
        <v>99.983999999999995</v>
      </c>
      <c r="R92" s="80"/>
      <c r="S92" s="80"/>
      <c r="T92" s="80"/>
      <c r="U92" s="40" t="s">
        <v>828</v>
      </c>
      <c r="V92" s="40" t="s">
        <v>520</v>
      </c>
      <c r="W92" s="30" t="s">
        <v>829</v>
      </c>
      <c r="X92" s="65">
        <v>46091</v>
      </c>
      <c r="Y92" s="65">
        <f t="shared" si="40"/>
        <v>46091</v>
      </c>
      <c r="Z92" s="149"/>
      <c r="AA92" s="40"/>
      <c r="AB92" s="40"/>
      <c r="AC92" s="40"/>
      <c r="AD92" s="40" t="str">
        <f t="shared" si="45"/>
        <v>Поставка питьевой бутилированной воды для кулеров 19 л.</v>
      </c>
      <c r="AE92" s="40"/>
      <c r="AF92" s="40">
        <v>876</v>
      </c>
      <c r="AG92" s="30" t="s">
        <v>145</v>
      </c>
      <c r="AH92" s="40">
        <v>1</v>
      </c>
      <c r="AI92" s="126" t="s">
        <v>546</v>
      </c>
      <c r="AJ92" s="40" t="s">
        <v>68</v>
      </c>
      <c r="AK92" s="65">
        <f t="shared" si="46"/>
        <v>46106</v>
      </c>
      <c r="AL92" s="65">
        <f t="shared" ref="AL92:AL99" si="47">AK92</f>
        <v>46106</v>
      </c>
      <c r="AM92" s="65">
        <v>46387</v>
      </c>
      <c r="AN92" s="29">
        <v>2026</v>
      </c>
      <c r="AO92" s="149"/>
      <c r="AP92" s="40"/>
      <c r="AQ92" s="40"/>
      <c r="AR92" s="40"/>
      <c r="AS92" s="65"/>
      <c r="AT92" s="81"/>
      <c r="AU92" s="82"/>
      <c r="AV92" s="40"/>
      <c r="AW92" s="40"/>
      <c r="AX92" s="40"/>
      <c r="AY92" s="152"/>
      <c r="AZ92" s="40"/>
    </row>
    <row r="93" spans="1:60" s="140" customFormat="1" ht="31.5" x14ac:dyDescent="0.25">
      <c r="A93" s="91" t="s">
        <v>957</v>
      </c>
      <c r="B93" s="40"/>
      <c r="C93" s="40" t="s">
        <v>520</v>
      </c>
      <c r="D93" s="40" t="s">
        <v>591</v>
      </c>
      <c r="E93" s="40" t="s">
        <v>59</v>
      </c>
      <c r="F93" s="40">
        <v>1</v>
      </c>
      <c r="G93" s="20" t="s">
        <v>980</v>
      </c>
      <c r="H93" s="131" t="s">
        <v>981</v>
      </c>
      <c r="I93" s="131" t="s">
        <v>981</v>
      </c>
      <c r="J93" s="131">
        <v>2</v>
      </c>
      <c r="K93" s="40"/>
      <c r="L93" s="129" t="s">
        <v>63</v>
      </c>
      <c r="M93" s="40"/>
      <c r="N93" s="21" t="s">
        <v>64</v>
      </c>
      <c r="O93" s="80">
        <v>18</v>
      </c>
      <c r="P93" s="80">
        <f>O93*1.22</f>
        <v>21.96</v>
      </c>
      <c r="Q93" s="118">
        <f t="shared" si="43"/>
        <v>21.96</v>
      </c>
      <c r="R93" s="80"/>
      <c r="S93" s="80"/>
      <c r="T93" s="80"/>
      <c r="U93" s="40" t="s">
        <v>828</v>
      </c>
      <c r="V93" s="40" t="s">
        <v>520</v>
      </c>
      <c r="W93" s="30" t="s">
        <v>829</v>
      </c>
      <c r="X93" s="65">
        <v>46191</v>
      </c>
      <c r="Y93" s="65">
        <f t="shared" si="40"/>
        <v>46191</v>
      </c>
      <c r="Z93" s="149"/>
      <c r="AA93" s="40"/>
      <c r="AB93" s="40"/>
      <c r="AC93" s="40"/>
      <c r="AD93" s="40" t="str">
        <f t="shared" si="45"/>
        <v>Поставка кулеров для воды</v>
      </c>
      <c r="AE93" s="40"/>
      <c r="AF93" s="40">
        <v>876</v>
      </c>
      <c r="AG93" s="30" t="s">
        <v>145</v>
      </c>
      <c r="AH93" s="40">
        <v>1</v>
      </c>
      <c r="AI93" s="126" t="s">
        <v>546</v>
      </c>
      <c r="AJ93" s="40" t="s">
        <v>68</v>
      </c>
      <c r="AK93" s="65">
        <f t="shared" si="46"/>
        <v>46206</v>
      </c>
      <c r="AL93" s="65">
        <f t="shared" si="47"/>
        <v>46206</v>
      </c>
      <c r="AM93" s="65">
        <v>46387</v>
      </c>
      <c r="AN93" s="29">
        <v>2026</v>
      </c>
      <c r="AO93" s="149"/>
      <c r="AP93" s="40"/>
      <c r="AQ93" s="40"/>
      <c r="AR93" s="40"/>
      <c r="AS93" s="65"/>
      <c r="AT93" s="81"/>
      <c r="AU93" s="82"/>
      <c r="AV93" s="40"/>
      <c r="AW93" s="40"/>
      <c r="AX93" s="40"/>
      <c r="AY93" s="152"/>
      <c r="AZ93" s="40"/>
    </row>
    <row r="94" spans="1:60" s="140" customFormat="1" ht="63" x14ac:dyDescent="0.25">
      <c r="A94" s="127" t="s">
        <v>629</v>
      </c>
      <c r="B94" s="127"/>
      <c r="C94" s="128" t="s">
        <v>520</v>
      </c>
      <c r="D94" s="40" t="s">
        <v>591</v>
      </c>
      <c r="E94" s="40" t="s">
        <v>179</v>
      </c>
      <c r="F94" s="40">
        <v>1</v>
      </c>
      <c r="G94" s="153" t="s">
        <v>982</v>
      </c>
      <c r="H94" s="129" t="s">
        <v>588</v>
      </c>
      <c r="I94" s="129" t="s">
        <v>596</v>
      </c>
      <c r="J94" s="128">
        <v>2</v>
      </c>
      <c r="K94" s="129"/>
      <c r="L94" s="129" t="s">
        <v>63</v>
      </c>
      <c r="M94" s="129"/>
      <c r="N94" s="20" t="s">
        <v>477</v>
      </c>
      <c r="O94" s="154">
        <f>P94/1.22</f>
        <v>81.954098360655735</v>
      </c>
      <c r="P94" s="72">
        <v>99.983999999999995</v>
      </c>
      <c r="Q94" s="118">
        <f t="shared" si="43"/>
        <v>99.983999999999995</v>
      </c>
      <c r="R94" s="72"/>
      <c r="S94" s="155"/>
      <c r="T94" s="72"/>
      <c r="U94" s="40" t="s">
        <v>828</v>
      </c>
      <c r="V94" s="20" t="s">
        <v>520</v>
      </c>
      <c r="W94" s="30" t="s">
        <v>829</v>
      </c>
      <c r="X94" s="65">
        <v>46127</v>
      </c>
      <c r="Y94" s="65">
        <f t="shared" si="40"/>
        <v>46127</v>
      </c>
      <c r="Z94" s="149"/>
      <c r="AA94" s="40"/>
      <c r="AB94" s="40"/>
      <c r="AC94" s="40"/>
      <c r="AD94" s="40" t="str">
        <f t="shared" si="45"/>
        <v>Поставка климатического оборудования</v>
      </c>
      <c r="AE94" s="40"/>
      <c r="AF94" s="40">
        <v>876</v>
      </c>
      <c r="AG94" s="30" t="s">
        <v>145</v>
      </c>
      <c r="AH94" s="40">
        <v>1</v>
      </c>
      <c r="AI94" s="126">
        <v>93000000000</v>
      </c>
      <c r="AJ94" s="40" t="s">
        <v>68</v>
      </c>
      <c r="AK94" s="65">
        <f>Y94+30</f>
        <v>46157</v>
      </c>
      <c r="AL94" s="65">
        <f t="shared" si="47"/>
        <v>46157</v>
      </c>
      <c r="AM94" s="65">
        <v>46157</v>
      </c>
      <c r="AN94" s="40">
        <v>2026</v>
      </c>
      <c r="AO94" s="149"/>
      <c r="AP94" s="40"/>
      <c r="AQ94" s="40"/>
      <c r="AR94" s="40"/>
      <c r="AS94" s="65"/>
      <c r="AT94" s="81"/>
      <c r="AU94" s="82"/>
      <c r="AV94" s="40"/>
      <c r="AW94" s="40"/>
      <c r="AX94" s="40"/>
      <c r="AY94" s="152"/>
      <c r="AZ94" s="40"/>
    </row>
    <row r="95" spans="1:60" s="18" customFormat="1" ht="54.6" customHeight="1" x14ac:dyDescent="0.25">
      <c r="A95" s="135" t="s">
        <v>629</v>
      </c>
      <c r="B95" s="156"/>
      <c r="C95" s="14" t="s">
        <v>57</v>
      </c>
      <c r="D95" s="19" t="s">
        <v>541</v>
      </c>
      <c r="E95" s="19" t="s">
        <v>59</v>
      </c>
      <c r="F95" s="32">
        <v>1</v>
      </c>
      <c r="G95" s="19" t="s">
        <v>983</v>
      </c>
      <c r="H95" s="17" t="s">
        <v>984</v>
      </c>
      <c r="I95" s="19" t="s">
        <v>985</v>
      </c>
      <c r="J95" s="19">
        <v>2</v>
      </c>
      <c r="K95" s="19"/>
      <c r="L95" s="20" t="s">
        <v>827</v>
      </c>
      <c r="M95" s="156"/>
      <c r="N95" s="21" t="s">
        <v>64</v>
      </c>
      <c r="O95" s="25">
        <v>40</v>
      </c>
      <c r="P95" s="48">
        <f>O95*1.22</f>
        <v>48.8</v>
      </c>
      <c r="Q95" s="118">
        <f t="shared" si="43"/>
        <v>48.8</v>
      </c>
      <c r="R95" s="157"/>
      <c r="S95" s="157"/>
      <c r="T95" s="157"/>
      <c r="U95" s="20" t="s">
        <v>828</v>
      </c>
      <c r="V95" s="20" t="s">
        <v>57</v>
      </c>
      <c r="W95" s="30" t="s">
        <v>829</v>
      </c>
      <c r="X95" s="111">
        <v>46111</v>
      </c>
      <c r="Y95" s="136">
        <f t="shared" ref="Y95:Y99" si="48">X95+45</f>
        <v>46156</v>
      </c>
      <c r="Z95" s="156"/>
      <c r="AA95" s="156"/>
      <c r="AB95" s="156"/>
      <c r="AC95" s="156"/>
      <c r="AD95" s="19" t="s">
        <v>983</v>
      </c>
      <c r="AE95" s="46" t="s">
        <v>753</v>
      </c>
      <c r="AF95" s="46" t="s">
        <v>222</v>
      </c>
      <c r="AG95" s="87" t="s">
        <v>106</v>
      </c>
      <c r="AH95" s="46" t="s">
        <v>413</v>
      </c>
      <c r="AI95" s="46" t="s">
        <v>546</v>
      </c>
      <c r="AJ95" s="46" t="s">
        <v>68</v>
      </c>
      <c r="AK95" s="111">
        <f t="shared" ref="AK95:AK99" si="49">Y95+20</f>
        <v>46176</v>
      </c>
      <c r="AL95" s="111">
        <f t="shared" si="47"/>
        <v>46176</v>
      </c>
      <c r="AM95" s="121">
        <f t="shared" ref="AM95:AM99" si="50">AL95+30</f>
        <v>46206</v>
      </c>
      <c r="AN95" s="122">
        <v>2026</v>
      </c>
      <c r="AO95" s="156"/>
      <c r="AP95" s="156"/>
      <c r="AQ95" s="156"/>
      <c r="AR95" s="156"/>
      <c r="AS95" s="156"/>
      <c r="AT95" s="156"/>
      <c r="AU95" s="156"/>
      <c r="AV95" s="156"/>
      <c r="AW95" s="156"/>
      <c r="AX95" s="156"/>
      <c r="AY95" s="156"/>
      <c r="AZ95" s="156"/>
    </row>
    <row r="96" spans="1:60" s="18" customFormat="1" ht="68.45" customHeight="1" x14ac:dyDescent="0.25">
      <c r="A96" s="44" t="s">
        <v>957</v>
      </c>
      <c r="B96" s="156"/>
      <c r="C96" s="14" t="s">
        <v>57</v>
      </c>
      <c r="D96" s="19" t="s">
        <v>541</v>
      </c>
      <c r="E96" s="19" t="s">
        <v>59</v>
      </c>
      <c r="F96" s="32">
        <v>1</v>
      </c>
      <c r="G96" s="19" t="s">
        <v>986</v>
      </c>
      <c r="H96" s="17" t="s">
        <v>661</v>
      </c>
      <c r="I96" s="17" t="s">
        <v>711</v>
      </c>
      <c r="J96" s="19">
        <v>2</v>
      </c>
      <c r="K96" s="19"/>
      <c r="L96" s="20" t="s">
        <v>827</v>
      </c>
      <c r="M96" s="156"/>
      <c r="N96" s="21" t="s">
        <v>64</v>
      </c>
      <c r="O96" s="25">
        <v>40</v>
      </c>
      <c r="P96" s="48">
        <f t="shared" ref="P96:P97" si="51">O96*1.22</f>
        <v>48.8</v>
      </c>
      <c r="Q96" s="118">
        <f t="shared" si="43"/>
        <v>48.8</v>
      </c>
      <c r="R96" s="157"/>
      <c r="S96" s="157"/>
      <c r="T96" s="157"/>
      <c r="U96" s="20" t="s">
        <v>828</v>
      </c>
      <c r="V96" s="20" t="s">
        <v>57</v>
      </c>
      <c r="W96" s="30" t="s">
        <v>829</v>
      </c>
      <c r="X96" s="111">
        <v>46054</v>
      </c>
      <c r="Y96" s="111">
        <f t="shared" si="48"/>
        <v>46099</v>
      </c>
      <c r="Z96" s="156"/>
      <c r="AA96" s="156"/>
      <c r="AB96" s="156"/>
      <c r="AC96" s="156"/>
      <c r="AD96" s="19" t="s">
        <v>986</v>
      </c>
      <c r="AE96" s="46" t="s">
        <v>796</v>
      </c>
      <c r="AF96" s="46" t="s">
        <v>545</v>
      </c>
      <c r="AG96" s="30" t="s">
        <v>145</v>
      </c>
      <c r="AH96" s="46" t="s">
        <v>987</v>
      </c>
      <c r="AI96" s="46" t="s">
        <v>546</v>
      </c>
      <c r="AJ96" s="46" t="s">
        <v>68</v>
      </c>
      <c r="AK96" s="111">
        <f t="shared" si="49"/>
        <v>46119</v>
      </c>
      <c r="AL96" s="111">
        <f t="shared" si="47"/>
        <v>46119</v>
      </c>
      <c r="AM96" s="121">
        <f t="shared" si="50"/>
        <v>46149</v>
      </c>
      <c r="AN96" s="122">
        <v>2026</v>
      </c>
      <c r="AO96" s="156"/>
      <c r="AP96" s="156"/>
      <c r="AQ96" s="156"/>
      <c r="AR96" s="156"/>
      <c r="AS96" s="156"/>
      <c r="AT96" s="156"/>
      <c r="AU96" s="156"/>
      <c r="AV96" s="156"/>
      <c r="AW96" s="156"/>
      <c r="AX96" s="156"/>
      <c r="AY96" s="156"/>
      <c r="AZ96" s="156"/>
    </row>
    <row r="97" spans="1:78" s="18" customFormat="1" ht="52.9" customHeight="1" x14ac:dyDescent="0.25">
      <c r="A97" s="135" t="s">
        <v>629</v>
      </c>
      <c r="B97" s="156"/>
      <c r="C97" s="14" t="s">
        <v>57</v>
      </c>
      <c r="D97" s="19" t="s">
        <v>541</v>
      </c>
      <c r="E97" s="19" t="s">
        <v>59</v>
      </c>
      <c r="F97" s="32">
        <v>1</v>
      </c>
      <c r="G97" s="19" t="s">
        <v>988</v>
      </c>
      <c r="H97" s="19" t="s">
        <v>825</v>
      </c>
      <c r="I97" s="19" t="s">
        <v>989</v>
      </c>
      <c r="J97" s="19">
        <v>2</v>
      </c>
      <c r="K97" s="19"/>
      <c r="L97" s="20" t="s">
        <v>827</v>
      </c>
      <c r="M97" s="156"/>
      <c r="N97" s="21" t="s">
        <v>64</v>
      </c>
      <c r="O97" s="25">
        <v>49.9</v>
      </c>
      <c r="P97" s="48">
        <f t="shared" si="51"/>
        <v>60.878</v>
      </c>
      <c r="Q97" s="118">
        <f t="shared" si="43"/>
        <v>60.878</v>
      </c>
      <c r="R97" s="157"/>
      <c r="S97" s="157"/>
      <c r="T97" s="157"/>
      <c r="U97" s="20" t="s">
        <v>828</v>
      </c>
      <c r="V97" s="20" t="s">
        <v>57</v>
      </c>
      <c r="W97" s="30" t="s">
        <v>829</v>
      </c>
      <c r="X97" s="111">
        <v>46073</v>
      </c>
      <c r="Y97" s="136">
        <f t="shared" si="48"/>
        <v>46118</v>
      </c>
      <c r="Z97" s="156"/>
      <c r="AA97" s="156"/>
      <c r="AB97" s="156"/>
      <c r="AC97" s="156"/>
      <c r="AD97" s="19" t="s">
        <v>988</v>
      </c>
      <c r="AE97" s="20" t="s">
        <v>753</v>
      </c>
      <c r="AF97" s="46" t="s">
        <v>545</v>
      </c>
      <c r="AG97" s="30" t="s">
        <v>145</v>
      </c>
      <c r="AH97" s="20">
        <v>120</v>
      </c>
      <c r="AI97" s="112" t="s">
        <v>546</v>
      </c>
      <c r="AJ97" s="20" t="s">
        <v>68</v>
      </c>
      <c r="AK97" s="111">
        <f t="shared" si="49"/>
        <v>46138</v>
      </c>
      <c r="AL97" s="111">
        <f t="shared" si="47"/>
        <v>46138</v>
      </c>
      <c r="AM97" s="121">
        <f t="shared" si="50"/>
        <v>46168</v>
      </c>
      <c r="AN97" s="122">
        <v>2026</v>
      </c>
      <c r="AO97" s="156"/>
      <c r="AP97" s="156"/>
      <c r="AQ97" s="156"/>
      <c r="AR97" s="156"/>
      <c r="AS97" s="156"/>
      <c r="AT97" s="156"/>
      <c r="AU97" s="156"/>
      <c r="AV97" s="156"/>
      <c r="AW97" s="156"/>
      <c r="AX97" s="156"/>
      <c r="AY97" s="156"/>
      <c r="AZ97" s="156"/>
    </row>
    <row r="98" spans="1:78" s="18" customFormat="1" ht="61.15" customHeight="1" x14ac:dyDescent="0.25">
      <c r="A98" s="135" t="s">
        <v>629</v>
      </c>
      <c r="B98" s="156"/>
      <c r="C98" s="14" t="s">
        <v>57</v>
      </c>
      <c r="D98" s="19" t="s">
        <v>541</v>
      </c>
      <c r="E98" s="19" t="s">
        <v>59</v>
      </c>
      <c r="F98" s="32">
        <v>1</v>
      </c>
      <c r="G98" s="19" t="s">
        <v>990</v>
      </c>
      <c r="H98" s="19" t="s">
        <v>991</v>
      </c>
      <c r="I98" s="19" t="s">
        <v>992</v>
      </c>
      <c r="J98" s="19">
        <v>1</v>
      </c>
      <c r="K98" s="19"/>
      <c r="L98" s="20" t="s">
        <v>827</v>
      </c>
      <c r="M98" s="156"/>
      <c r="N98" s="21" t="s">
        <v>64</v>
      </c>
      <c r="O98" s="25">
        <f>P98/1.22</f>
        <v>79.541311475409842</v>
      </c>
      <c r="P98" s="48">
        <v>97.040400000000005</v>
      </c>
      <c r="Q98" s="118">
        <f t="shared" si="43"/>
        <v>97.040400000000005</v>
      </c>
      <c r="R98" s="157"/>
      <c r="S98" s="157"/>
      <c r="T98" s="157"/>
      <c r="U98" s="20" t="s">
        <v>828</v>
      </c>
      <c r="V98" s="20" t="s">
        <v>57</v>
      </c>
      <c r="W98" s="30" t="s">
        <v>829</v>
      </c>
      <c r="X98" s="111">
        <v>46101</v>
      </c>
      <c r="Y98" s="136">
        <f t="shared" si="48"/>
        <v>46146</v>
      </c>
      <c r="Z98" s="156"/>
      <c r="AA98" s="156"/>
      <c r="AB98" s="156"/>
      <c r="AC98" s="156"/>
      <c r="AD98" s="19" t="s">
        <v>990</v>
      </c>
      <c r="AE98" s="20" t="s">
        <v>753</v>
      </c>
      <c r="AF98" s="46" t="s">
        <v>545</v>
      </c>
      <c r="AG98" s="30" t="s">
        <v>145</v>
      </c>
      <c r="AH98" s="20">
        <v>8</v>
      </c>
      <c r="AI98" s="112" t="s">
        <v>546</v>
      </c>
      <c r="AJ98" s="20" t="s">
        <v>68</v>
      </c>
      <c r="AK98" s="111">
        <f t="shared" si="49"/>
        <v>46166</v>
      </c>
      <c r="AL98" s="111">
        <f t="shared" si="47"/>
        <v>46166</v>
      </c>
      <c r="AM98" s="121">
        <f t="shared" si="50"/>
        <v>46196</v>
      </c>
      <c r="AN98" s="122">
        <v>2026</v>
      </c>
      <c r="AO98" s="156"/>
      <c r="AP98" s="156"/>
      <c r="AQ98" s="156"/>
      <c r="AR98" s="156"/>
      <c r="AS98" s="156"/>
      <c r="AT98" s="156"/>
      <c r="AU98" s="156"/>
      <c r="AV98" s="156"/>
      <c r="AW98" s="156"/>
      <c r="AX98" s="156"/>
      <c r="AY98" s="156"/>
      <c r="AZ98" s="156"/>
    </row>
    <row r="99" spans="1:78" s="18" customFormat="1" ht="47.25" x14ac:dyDescent="0.25">
      <c r="A99" s="135" t="s">
        <v>629</v>
      </c>
      <c r="B99" s="156"/>
      <c r="C99" s="14" t="s">
        <v>57</v>
      </c>
      <c r="D99" s="19" t="s">
        <v>541</v>
      </c>
      <c r="E99" s="19" t="s">
        <v>59</v>
      </c>
      <c r="F99" s="32">
        <v>1</v>
      </c>
      <c r="G99" s="61" t="s">
        <v>993</v>
      </c>
      <c r="H99" s="19" t="s">
        <v>825</v>
      </c>
      <c r="I99" s="19" t="s">
        <v>994</v>
      </c>
      <c r="J99" s="19">
        <v>2</v>
      </c>
      <c r="K99" s="19"/>
      <c r="L99" s="20" t="s">
        <v>827</v>
      </c>
      <c r="M99" s="156"/>
      <c r="N99" s="21" t="s">
        <v>64</v>
      </c>
      <c r="O99" s="25">
        <v>49.9</v>
      </c>
      <c r="P99" s="48">
        <f>O99*1.22</f>
        <v>60.878</v>
      </c>
      <c r="Q99" s="118">
        <f>P99</f>
        <v>60.878</v>
      </c>
      <c r="R99" s="157"/>
      <c r="S99" s="157"/>
      <c r="T99" s="157"/>
      <c r="U99" s="20" t="s">
        <v>828</v>
      </c>
      <c r="V99" s="20" t="s">
        <v>57</v>
      </c>
      <c r="W99" s="30" t="s">
        <v>829</v>
      </c>
      <c r="X99" s="111">
        <v>46082</v>
      </c>
      <c r="Y99" s="136">
        <f t="shared" si="48"/>
        <v>46127</v>
      </c>
      <c r="Z99" s="156"/>
      <c r="AA99" s="156"/>
      <c r="AB99" s="156"/>
      <c r="AC99" s="156"/>
      <c r="AD99" s="61" t="s">
        <v>995</v>
      </c>
      <c r="AE99" s="20" t="s">
        <v>753</v>
      </c>
      <c r="AF99" s="46" t="s">
        <v>545</v>
      </c>
      <c r="AG99" s="30" t="s">
        <v>145</v>
      </c>
      <c r="AH99" s="20">
        <v>40</v>
      </c>
      <c r="AI99" s="112" t="s">
        <v>546</v>
      </c>
      <c r="AJ99" s="20" t="s">
        <v>68</v>
      </c>
      <c r="AK99" s="111">
        <f t="shared" si="49"/>
        <v>46147</v>
      </c>
      <c r="AL99" s="111">
        <f t="shared" si="47"/>
        <v>46147</v>
      </c>
      <c r="AM99" s="121">
        <f t="shared" si="50"/>
        <v>46177</v>
      </c>
      <c r="AN99" s="122">
        <v>2026</v>
      </c>
      <c r="AO99" s="156"/>
      <c r="AP99" s="156"/>
      <c r="AQ99" s="156"/>
      <c r="AR99" s="156"/>
      <c r="AS99" s="156"/>
      <c r="AT99" s="156"/>
      <c r="AU99" s="156"/>
      <c r="AV99" s="156"/>
      <c r="AW99" s="156"/>
      <c r="AX99" s="156"/>
      <c r="AY99" s="156"/>
      <c r="AZ99" s="156"/>
    </row>
    <row r="100" spans="1:78" s="198" customFormat="1" ht="96" customHeight="1" x14ac:dyDescent="0.25">
      <c r="A100" s="40" t="s">
        <v>957</v>
      </c>
      <c r="B100" s="40"/>
      <c r="C100" s="40" t="s">
        <v>520</v>
      </c>
      <c r="D100" s="40" t="s">
        <v>526</v>
      </c>
      <c r="E100" s="40" t="s">
        <v>59</v>
      </c>
      <c r="F100" s="32">
        <v>1</v>
      </c>
      <c r="G100" s="40" t="s">
        <v>996</v>
      </c>
      <c r="H100" s="40" t="s">
        <v>722</v>
      </c>
      <c r="I100" s="40" t="s">
        <v>997</v>
      </c>
      <c r="J100" s="40">
        <v>2</v>
      </c>
      <c r="K100" s="40"/>
      <c r="L100" s="40" t="s">
        <v>63</v>
      </c>
      <c r="M100" s="20"/>
      <c r="N100" s="21" t="s">
        <v>64</v>
      </c>
      <c r="O100" s="80">
        <f>P100/1.22</f>
        <v>81.885245901639351</v>
      </c>
      <c r="P100" s="80">
        <v>99.9</v>
      </c>
      <c r="Q100" s="80">
        <f>P100</f>
        <v>99.9</v>
      </c>
      <c r="R100" s="80"/>
      <c r="S100" s="80"/>
      <c r="T100" s="80"/>
      <c r="U100" s="40" t="s">
        <v>828</v>
      </c>
      <c r="V100" s="40" t="s">
        <v>57</v>
      </c>
      <c r="W100" s="30" t="s">
        <v>829</v>
      </c>
      <c r="X100" s="65">
        <v>46082</v>
      </c>
      <c r="Y100" s="65">
        <v>46096</v>
      </c>
      <c r="Z100" s="149"/>
      <c r="AA100" s="182"/>
      <c r="AB100" s="40"/>
      <c r="AC100" s="40"/>
      <c r="AD100" s="40" t="str">
        <f t="shared" ref="AD100:AD119" si="52">G100</f>
        <v xml:space="preserve">Поставка полиграфической продукции для контроля потребления э/э </v>
      </c>
      <c r="AE100" s="40"/>
      <c r="AF100" s="40">
        <v>876</v>
      </c>
      <c r="AG100" s="30" t="s">
        <v>145</v>
      </c>
      <c r="AH100" s="40">
        <v>1</v>
      </c>
      <c r="AI100" s="110">
        <v>93000000000</v>
      </c>
      <c r="AJ100" s="40" t="s">
        <v>68</v>
      </c>
      <c r="AK100" s="65">
        <f>Y100+3</f>
        <v>46099</v>
      </c>
      <c r="AL100" s="65">
        <v>46100</v>
      </c>
      <c r="AM100" s="65">
        <v>46112</v>
      </c>
      <c r="AN100" s="40">
        <v>2026</v>
      </c>
      <c r="AO100" s="149"/>
      <c r="AP100" s="40"/>
      <c r="AQ100" s="40"/>
      <c r="AR100" s="40"/>
      <c r="AS100" s="65"/>
      <c r="AT100" s="81"/>
      <c r="AU100" s="82"/>
      <c r="AV100" s="40"/>
      <c r="AW100" s="40"/>
      <c r="AX100" s="40"/>
      <c r="AY100" s="40"/>
      <c r="AZ100" s="40"/>
    </row>
    <row r="101" spans="1:78" s="198" customFormat="1" ht="96.75" customHeight="1" x14ac:dyDescent="0.25">
      <c r="A101" s="40" t="s">
        <v>957</v>
      </c>
      <c r="B101" s="40"/>
      <c r="C101" s="40" t="s">
        <v>520</v>
      </c>
      <c r="D101" s="40" t="s">
        <v>526</v>
      </c>
      <c r="E101" s="40" t="s">
        <v>59</v>
      </c>
      <c r="F101" s="32">
        <v>1</v>
      </c>
      <c r="G101" s="40" t="s">
        <v>701</v>
      </c>
      <c r="H101" s="40" t="s">
        <v>998</v>
      </c>
      <c r="I101" s="40" t="s">
        <v>999</v>
      </c>
      <c r="J101" s="40">
        <v>2</v>
      </c>
      <c r="K101" s="40"/>
      <c r="L101" s="40" t="s">
        <v>63</v>
      </c>
      <c r="M101" s="20"/>
      <c r="N101" s="21" t="s">
        <v>64</v>
      </c>
      <c r="O101" s="80">
        <f>P101/1.22</f>
        <v>81.885245901639351</v>
      </c>
      <c r="P101" s="80">
        <v>99.9</v>
      </c>
      <c r="Q101" s="80">
        <f>P101</f>
        <v>99.9</v>
      </c>
      <c r="R101" s="80"/>
      <c r="S101" s="80"/>
      <c r="T101" s="80"/>
      <c r="U101" s="20" t="s">
        <v>828</v>
      </c>
      <c r="V101" s="40" t="s">
        <v>57</v>
      </c>
      <c r="W101" s="30" t="s">
        <v>829</v>
      </c>
      <c r="X101" s="65">
        <v>46254</v>
      </c>
      <c r="Y101" s="65">
        <v>46259</v>
      </c>
      <c r="Z101" s="149"/>
      <c r="AA101" s="182"/>
      <c r="AB101" s="40"/>
      <c r="AC101" s="40"/>
      <c r="AD101" s="40" t="str">
        <f t="shared" si="52"/>
        <v>Поставка бумаги для оргтехники</v>
      </c>
      <c r="AE101" s="40"/>
      <c r="AF101" s="40">
        <v>876</v>
      </c>
      <c r="AG101" s="30" t="s">
        <v>145</v>
      </c>
      <c r="AH101" s="40">
        <v>1</v>
      </c>
      <c r="AI101" s="110">
        <v>93000000000</v>
      </c>
      <c r="AJ101" s="40" t="s">
        <v>68</v>
      </c>
      <c r="AK101" s="65">
        <f t="shared" ref="AK101:AK108" si="53">Y101+20</f>
        <v>46279</v>
      </c>
      <c r="AL101" s="65">
        <v>46280</v>
      </c>
      <c r="AM101" s="65">
        <v>46295</v>
      </c>
      <c r="AN101" s="40">
        <v>2026</v>
      </c>
      <c r="AO101" s="149"/>
      <c r="AP101" s="40"/>
      <c r="AQ101" s="40"/>
      <c r="AR101" s="40"/>
      <c r="AS101" s="65"/>
      <c r="AT101" s="81"/>
      <c r="AU101" s="82"/>
      <c r="AV101" s="40"/>
      <c r="AW101" s="40"/>
      <c r="AX101" s="40"/>
      <c r="AY101" s="40"/>
      <c r="AZ101" s="40"/>
    </row>
    <row r="102" spans="1:78" s="83" customFormat="1" ht="31.5" x14ac:dyDescent="0.25">
      <c r="A102" s="19" t="s">
        <v>629</v>
      </c>
      <c r="B102" s="24"/>
      <c r="C102" s="21" t="s">
        <v>57</v>
      </c>
      <c r="D102" s="22" t="s">
        <v>178</v>
      </c>
      <c r="E102" s="19" t="s">
        <v>59</v>
      </c>
      <c r="F102" s="32">
        <v>1</v>
      </c>
      <c r="G102" s="21" t="s">
        <v>1000</v>
      </c>
      <c r="H102" s="17" t="s">
        <v>1001</v>
      </c>
      <c r="I102" s="17" t="s">
        <v>1002</v>
      </c>
      <c r="J102" s="19">
        <v>2</v>
      </c>
      <c r="K102" s="24"/>
      <c r="L102" s="24" t="s">
        <v>827</v>
      </c>
      <c r="M102" s="21"/>
      <c r="N102" s="21" t="s">
        <v>64</v>
      </c>
      <c r="O102" s="25">
        <v>5.4636483081600007</v>
      </c>
      <c r="P102" s="25">
        <f>O102*1.22</f>
        <v>6.6656509359552008</v>
      </c>
      <c r="Q102" s="84"/>
      <c r="R102" s="78">
        <f t="shared" ref="R102:R106" si="54">P102</f>
        <v>6.6656509359552008</v>
      </c>
      <c r="S102" s="84"/>
      <c r="T102" s="84"/>
      <c r="U102" s="30" t="s">
        <v>828</v>
      </c>
      <c r="V102" s="30" t="s">
        <v>57</v>
      </c>
      <c r="W102" s="30" t="s">
        <v>829</v>
      </c>
      <c r="X102" s="85">
        <v>46266</v>
      </c>
      <c r="Y102" s="86">
        <f t="shared" ref="Y102:Y108" si="55">X102+45</f>
        <v>46311</v>
      </c>
      <c r="Z102" s="87"/>
      <c r="AA102" s="87"/>
      <c r="AB102" s="87"/>
      <c r="AC102" s="87"/>
      <c r="AD102" s="87" t="str">
        <f t="shared" si="52"/>
        <v>Поставка гидравлического оборудования и инструмента</v>
      </c>
      <c r="AE102" s="87"/>
      <c r="AF102" s="95">
        <v>876</v>
      </c>
      <c r="AG102" s="30" t="s">
        <v>145</v>
      </c>
      <c r="AH102" s="87">
        <v>13</v>
      </c>
      <c r="AI102" s="87">
        <v>93000000000</v>
      </c>
      <c r="AJ102" s="87" t="s">
        <v>184</v>
      </c>
      <c r="AK102" s="86">
        <f t="shared" si="53"/>
        <v>46331</v>
      </c>
      <c r="AL102" s="86">
        <v>46397</v>
      </c>
      <c r="AM102" s="86">
        <f t="shared" ref="AM102:AM119" si="56">AL102+30</f>
        <v>46427</v>
      </c>
      <c r="AN102" s="88">
        <v>2027</v>
      </c>
      <c r="AO102" s="87"/>
      <c r="AP102" s="87"/>
      <c r="AQ102" s="87"/>
      <c r="AR102" s="87"/>
      <c r="AS102" s="87"/>
      <c r="AT102" s="87"/>
      <c r="AU102" s="87"/>
      <c r="AV102" s="87"/>
      <c r="AW102" s="87"/>
      <c r="AX102" s="87"/>
      <c r="AY102" s="87"/>
      <c r="AZ102" s="87"/>
    </row>
    <row r="103" spans="1:78" s="83" customFormat="1" ht="31.5" x14ac:dyDescent="0.25">
      <c r="A103" s="19" t="s">
        <v>629</v>
      </c>
      <c r="B103" s="24"/>
      <c r="C103" s="21" t="s">
        <v>57</v>
      </c>
      <c r="D103" s="22" t="s">
        <v>178</v>
      </c>
      <c r="E103" s="19" t="s">
        <v>59</v>
      </c>
      <c r="F103" s="32">
        <v>1</v>
      </c>
      <c r="G103" s="21" t="s">
        <v>1003</v>
      </c>
      <c r="H103" s="17" t="s">
        <v>1004</v>
      </c>
      <c r="I103" s="17" t="s">
        <v>1005</v>
      </c>
      <c r="J103" s="19">
        <v>2</v>
      </c>
      <c r="K103" s="24"/>
      <c r="L103" s="24" t="s">
        <v>827</v>
      </c>
      <c r="M103" s="21"/>
      <c r="N103" s="21" t="s">
        <v>64</v>
      </c>
      <c r="O103" s="25">
        <v>36.087389999999999</v>
      </c>
      <c r="P103" s="25">
        <f t="shared" ref="P103:P112" si="57">O103*1.22</f>
        <v>44.026615799999995</v>
      </c>
      <c r="Q103" s="84"/>
      <c r="R103" s="78">
        <f t="shared" si="54"/>
        <v>44.026615799999995</v>
      </c>
      <c r="S103" s="84"/>
      <c r="T103" s="84"/>
      <c r="U103" s="30" t="s">
        <v>828</v>
      </c>
      <c r="V103" s="30" t="s">
        <v>57</v>
      </c>
      <c r="W103" s="30" t="s">
        <v>829</v>
      </c>
      <c r="X103" s="85">
        <v>46266</v>
      </c>
      <c r="Y103" s="86">
        <f t="shared" si="55"/>
        <v>46311</v>
      </c>
      <c r="Z103" s="87"/>
      <c r="AA103" s="87"/>
      <c r="AB103" s="87"/>
      <c r="AC103" s="87"/>
      <c r="AD103" s="87" t="str">
        <f t="shared" si="52"/>
        <v>Поставка грузоподъемных механизмов, такелажа</v>
      </c>
      <c r="AE103" s="87"/>
      <c r="AF103" s="87" t="s">
        <v>222</v>
      </c>
      <c r="AG103" s="87" t="s">
        <v>106</v>
      </c>
      <c r="AH103" s="87">
        <v>6</v>
      </c>
      <c r="AI103" s="87">
        <v>93000000000</v>
      </c>
      <c r="AJ103" s="87" t="s">
        <v>184</v>
      </c>
      <c r="AK103" s="86">
        <f t="shared" si="53"/>
        <v>46331</v>
      </c>
      <c r="AL103" s="86">
        <v>46397</v>
      </c>
      <c r="AM103" s="86">
        <f t="shared" si="56"/>
        <v>46427</v>
      </c>
      <c r="AN103" s="88">
        <v>2027</v>
      </c>
      <c r="AO103" s="87"/>
      <c r="AP103" s="87"/>
      <c r="AQ103" s="87"/>
      <c r="AR103" s="87"/>
      <c r="AS103" s="87"/>
      <c r="AT103" s="87"/>
      <c r="AU103" s="87"/>
      <c r="AV103" s="87"/>
      <c r="AW103" s="87"/>
      <c r="AX103" s="87"/>
      <c r="AY103" s="87"/>
      <c r="AZ103" s="87"/>
    </row>
    <row r="104" spans="1:78" s="83" customFormat="1" ht="47.25" x14ac:dyDescent="0.25">
      <c r="A104" s="19" t="s">
        <v>629</v>
      </c>
      <c r="B104" s="24"/>
      <c r="C104" s="21" t="s">
        <v>57</v>
      </c>
      <c r="D104" s="22" t="s">
        <v>178</v>
      </c>
      <c r="E104" s="19" t="s">
        <v>59</v>
      </c>
      <c r="F104" s="32">
        <v>1</v>
      </c>
      <c r="G104" s="21" t="s">
        <v>1006</v>
      </c>
      <c r="H104" s="17" t="s">
        <v>653</v>
      </c>
      <c r="I104" s="17" t="s">
        <v>1007</v>
      </c>
      <c r="J104" s="19">
        <v>2</v>
      </c>
      <c r="K104" s="24"/>
      <c r="L104" s="24" t="s">
        <v>827</v>
      </c>
      <c r="M104" s="21"/>
      <c r="N104" s="21" t="s">
        <v>64</v>
      </c>
      <c r="O104" s="25">
        <v>18.262504144379999</v>
      </c>
      <c r="P104" s="25">
        <f t="shared" si="57"/>
        <v>22.280255056143599</v>
      </c>
      <c r="Q104" s="84"/>
      <c r="R104" s="78">
        <f t="shared" si="54"/>
        <v>22.280255056143599</v>
      </c>
      <c r="S104" s="84"/>
      <c r="T104" s="84"/>
      <c r="U104" s="30" t="s">
        <v>828</v>
      </c>
      <c r="V104" s="30" t="s">
        <v>57</v>
      </c>
      <c r="W104" s="30" t="s">
        <v>829</v>
      </c>
      <c r="X104" s="85">
        <v>46266</v>
      </c>
      <c r="Y104" s="86">
        <f t="shared" si="55"/>
        <v>46311</v>
      </c>
      <c r="Z104" s="87"/>
      <c r="AA104" s="87"/>
      <c r="AB104" s="87"/>
      <c r="AC104" s="87"/>
      <c r="AD104" s="87" t="str">
        <f t="shared" si="52"/>
        <v>Поставка монтажного инструмента и приспособлений</v>
      </c>
      <c r="AE104" s="87"/>
      <c r="AF104" s="87" t="s">
        <v>222</v>
      </c>
      <c r="AG104" s="87" t="s">
        <v>106</v>
      </c>
      <c r="AH104" s="87">
        <v>12</v>
      </c>
      <c r="AI104" s="87">
        <v>93000000000</v>
      </c>
      <c r="AJ104" s="87" t="s">
        <v>184</v>
      </c>
      <c r="AK104" s="86">
        <f t="shared" si="53"/>
        <v>46331</v>
      </c>
      <c r="AL104" s="86">
        <v>46397</v>
      </c>
      <c r="AM104" s="86">
        <f t="shared" si="56"/>
        <v>46427</v>
      </c>
      <c r="AN104" s="88">
        <v>2027</v>
      </c>
      <c r="AO104" s="87"/>
      <c r="AP104" s="87"/>
      <c r="AQ104" s="87"/>
      <c r="AR104" s="87"/>
      <c r="AS104" s="87"/>
      <c r="AT104" s="87"/>
      <c r="AU104" s="87"/>
      <c r="AV104" s="87"/>
      <c r="AW104" s="87"/>
      <c r="AX104" s="87"/>
      <c r="AY104" s="87"/>
      <c r="AZ104" s="87"/>
    </row>
    <row r="105" spans="1:78" s="83" customFormat="1" ht="47.25" x14ac:dyDescent="0.25">
      <c r="A105" s="19" t="s">
        <v>629</v>
      </c>
      <c r="B105" s="24"/>
      <c r="C105" s="21" t="s">
        <v>57</v>
      </c>
      <c r="D105" s="22" t="s">
        <v>178</v>
      </c>
      <c r="E105" s="19" t="s">
        <v>59</v>
      </c>
      <c r="F105" s="32">
        <v>1</v>
      </c>
      <c r="G105" s="21" t="s">
        <v>1008</v>
      </c>
      <c r="H105" s="17" t="s">
        <v>653</v>
      </c>
      <c r="I105" s="17" t="s">
        <v>1009</v>
      </c>
      <c r="J105" s="19">
        <v>2</v>
      </c>
      <c r="K105" s="24"/>
      <c r="L105" s="24" t="s">
        <v>827</v>
      </c>
      <c r="M105" s="21"/>
      <c r="N105" s="21" t="s">
        <v>64</v>
      </c>
      <c r="O105" s="25">
        <v>4.5667730351999998</v>
      </c>
      <c r="P105" s="25">
        <f t="shared" si="57"/>
        <v>5.5714631029439996</v>
      </c>
      <c r="Q105" s="84"/>
      <c r="R105" s="78">
        <f t="shared" si="54"/>
        <v>5.5714631029439996</v>
      </c>
      <c r="S105" s="84"/>
      <c r="T105" s="84"/>
      <c r="U105" s="30" t="s">
        <v>828</v>
      </c>
      <c r="V105" s="30" t="s">
        <v>57</v>
      </c>
      <c r="W105" s="30" t="s">
        <v>829</v>
      </c>
      <c r="X105" s="85">
        <v>46266</v>
      </c>
      <c r="Y105" s="86">
        <f t="shared" si="55"/>
        <v>46311</v>
      </c>
      <c r="Z105" s="87"/>
      <c r="AA105" s="87"/>
      <c r="AB105" s="87"/>
      <c r="AC105" s="87"/>
      <c r="AD105" s="87" t="str">
        <f t="shared" si="52"/>
        <v>Поставка средств защиты, приспособлений и инструм.для работы под напряжением</v>
      </c>
      <c r="AE105" s="87"/>
      <c r="AF105" s="87" t="s">
        <v>222</v>
      </c>
      <c r="AG105" s="87" t="s">
        <v>106</v>
      </c>
      <c r="AH105" s="87">
        <v>24</v>
      </c>
      <c r="AI105" s="87">
        <v>93000000000</v>
      </c>
      <c r="AJ105" s="87" t="s">
        <v>184</v>
      </c>
      <c r="AK105" s="86">
        <f t="shared" si="53"/>
        <v>46331</v>
      </c>
      <c r="AL105" s="86">
        <v>46397</v>
      </c>
      <c r="AM105" s="86">
        <f t="shared" si="56"/>
        <v>46427</v>
      </c>
      <c r="AN105" s="88">
        <v>2027</v>
      </c>
      <c r="AO105" s="87"/>
      <c r="AP105" s="87"/>
      <c r="AQ105" s="87"/>
      <c r="AR105" s="87"/>
      <c r="AS105" s="87"/>
      <c r="AT105" s="87"/>
      <c r="AU105" s="87"/>
      <c r="AV105" s="87"/>
      <c r="AW105" s="87"/>
      <c r="AX105" s="87"/>
      <c r="AY105" s="87"/>
      <c r="AZ105" s="87"/>
    </row>
    <row r="106" spans="1:78" s="83" customFormat="1" ht="31.5" x14ac:dyDescent="0.25">
      <c r="A106" s="19" t="s">
        <v>629</v>
      </c>
      <c r="B106" s="24"/>
      <c r="C106" s="21" t="s">
        <v>57</v>
      </c>
      <c r="D106" s="22" t="s">
        <v>178</v>
      </c>
      <c r="E106" s="19" t="s">
        <v>59</v>
      </c>
      <c r="F106" s="32">
        <v>1</v>
      </c>
      <c r="G106" s="21" t="s">
        <v>846</v>
      </c>
      <c r="H106" s="20" t="s">
        <v>113</v>
      </c>
      <c r="I106" s="111" t="s">
        <v>114</v>
      </c>
      <c r="J106" s="19">
        <v>2</v>
      </c>
      <c r="K106" s="24"/>
      <c r="L106" s="24" t="s">
        <v>827</v>
      </c>
      <c r="M106" s="21"/>
      <c r="N106" s="21" t="s">
        <v>64</v>
      </c>
      <c r="O106" s="25">
        <v>1.8443537535999999</v>
      </c>
      <c r="P106" s="25">
        <f t="shared" si="57"/>
        <v>2.2501115793919997</v>
      </c>
      <c r="Q106" s="84"/>
      <c r="R106" s="78">
        <f t="shared" si="54"/>
        <v>2.2501115793919997</v>
      </c>
      <c r="S106" s="84"/>
      <c r="T106" s="84"/>
      <c r="U106" s="30" t="s">
        <v>828</v>
      </c>
      <c r="V106" s="30" t="s">
        <v>57</v>
      </c>
      <c r="W106" s="30" t="s">
        <v>829</v>
      </c>
      <c r="X106" s="85">
        <v>46266</v>
      </c>
      <c r="Y106" s="86">
        <f t="shared" si="55"/>
        <v>46311</v>
      </c>
      <c r="Z106" s="87"/>
      <c r="AA106" s="87"/>
      <c r="AB106" s="87"/>
      <c r="AC106" s="87"/>
      <c r="AD106" s="87" t="str">
        <f t="shared" si="52"/>
        <v>Поставка кабельных наконечников и гильз</v>
      </c>
      <c r="AE106" s="87"/>
      <c r="AF106" s="44" t="s">
        <v>222</v>
      </c>
      <c r="AG106" s="87" t="s">
        <v>106</v>
      </c>
      <c r="AH106" s="87">
        <v>2001</v>
      </c>
      <c r="AI106" s="87">
        <v>93000000000</v>
      </c>
      <c r="AJ106" s="87" t="s">
        <v>184</v>
      </c>
      <c r="AK106" s="86">
        <f t="shared" si="53"/>
        <v>46331</v>
      </c>
      <c r="AL106" s="86">
        <v>46397</v>
      </c>
      <c r="AM106" s="86">
        <f t="shared" si="56"/>
        <v>46427</v>
      </c>
      <c r="AN106" s="88">
        <v>2027</v>
      </c>
      <c r="AO106" s="87"/>
      <c r="AP106" s="87"/>
      <c r="AQ106" s="87"/>
      <c r="AR106" s="87"/>
      <c r="AS106" s="87"/>
      <c r="AT106" s="87"/>
      <c r="AU106" s="87"/>
      <c r="AV106" s="87"/>
      <c r="AW106" s="87"/>
      <c r="AX106" s="87"/>
      <c r="AY106" s="87"/>
      <c r="AZ106" s="87"/>
    </row>
    <row r="107" spans="1:78" s="83" customFormat="1" ht="31.5" x14ac:dyDescent="0.25">
      <c r="A107" s="19" t="s">
        <v>629</v>
      </c>
      <c r="B107" s="24"/>
      <c r="C107" s="21" t="s">
        <v>57</v>
      </c>
      <c r="D107" s="22" t="s">
        <v>178</v>
      </c>
      <c r="E107" s="19" t="s">
        <v>59</v>
      </c>
      <c r="F107" s="32">
        <v>1</v>
      </c>
      <c r="G107" s="21" t="s">
        <v>847</v>
      </c>
      <c r="H107" s="20" t="s">
        <v>113</v>
      </c>
      <c r="I107" s="111" t="s">
        <v>1010</v>
      </c>
      <c r="J107" s="19">
        <v>2</v>
      </c>
      <c r="K107" s="24"/>
      <c r="L107" s="24" t="s">
        <v>827</v>
      </c>
      <c r="M107" s="21"/>
      <c r="N107" s="21" t="s">
        <v>64</v>
      </c>
      <c r="O107" s="25">
        <v>0.24246676772</v>
      </c>
      <c r="P107" s="25">
        <f t="shared" si="57"/>
        <v>0.29580945661840002</v>
      </c>
      <c r="Q107" s="84"/>
      <c r="R107" s="78">
        <f>P107</f>
        <v>0.29580945661840002</v>
      </c>
      <c r="S107" s="84"/>
      <c r="T107" s="84"/>
      <c r="U107" s="30" t="s">
        <v>828</v>
      </c>
      <c r="V107" s="30" t="s">
        <v>57</v>
      </c>
      <c r="W107" s="30" t="s">
        <v>829</v>
      </c>
      <c r="X107" s="85">
        <v>46266</v>
      </c>
      <c r="Y107" s="86">
        <f t="shared" si="55"/>
        <v>46311</v>
      </c>
      <c r="Z107" s="87"/>
      <c r="AA107" s="87"/>
      <c r="AB107" s="87"/>
      <c r="AC107" s="87"/>
      <c r="AD107" s="87" t="str">
        <f t="shared" si="52"/>
        <v>Поставка материалов электроизоляционных</v>
      </c>
      <c r="AE107" s="87"/>
      <c r="AF107" s="87">
        <v>876</v>
      </c>
      <c r="AG107" s="30" t="s">
        <v>145</v>
      </c>
      <c r="AH107" s="87">
        <v>292.8</v>
      </c>
      <c r="AI107" s="87">
        <v>93000000000</v>
      </c>
      <c r="AJ107" s="87" t="s">
        <v>184</v>
      </c>
      <c r="AK107" s="86">
        <f t="shared" si="53"/>
        <v>46331</v>
      </c>
      <c r="AL107" s="86">
        <v>46397</v>
      </c>
      <c r="AM107" s="86">
        <f t="shared" si="56"/>
        <v>46427</v>
      </c>
      <c r="AN107" s="88">
        <v>2027</v>
      </c>
      <c r="AO107" s="87"/>
      <c r="AP107" s="87"/>
      <c r="AQ107" s="87"/>
      <c r="AR107" s="87"/>
      <c r="AS107" s="87"/>
      <c r="AT107" s="87"/>
      <c r="AU107" s="87"/>
      <c r="AV107" s="87"/>
      <c r="AW107" s="87"/>
      <c r="AX107" s="87"/>
      <c r="AY107" s="87"/>
      <c r="AZ107" s="87"/>
    </row>
    <row r="108" spans="1:78" s="137" customFormat="1" ht="69" customHeight="1" x14ac:dyDescent="0.25">
      <c r="A108" s="20" t="s">
        <v>957</v>
      </c>
      <c r="B108" s="159"/>
      <c r="C108" s="19" t="s">
        <v>57</v>
      </c>
      <c r="D108" s="20" t="s">
        <v>577</v>
      </c>
      <c r="E108" s="20" t="s">
        <v>59</v>
      </c>
      <c r="F108" s="32">
        <v>1</v>
      </c>
      <c r="G108" s="20" t="s">
        <v>1011</v>
      </c>
      <c r="H108" s="93" t="s">
        <v>1012</v>
      </c>
      <c r="I108" s="20" t="s">
        <v>1013</v>
      </c>
      <c r="J108" s="20">
        <v>2</v>
      </c>
      <c r="K108" s="20"/>
      <c r="L108" s="20" t="s">
        <v>63</v>
      </c>
      <c r="M108" s="20"/>
      <c r="N108" s="21" t="s">
        <v>64</v>
      </c>
      <c r="O108" s="48">
        <v>45</v>
      </c>
      <c r="P108" s="25">
        <f t="shared" si="57"/>
        <v>54.9</v>
      </c>
      <c r="Q108" s="204">
        <f t="shared" ref="Q108:Q110" si="58">P108</f>
        <v>54.9</v>
      </c>
      <c r="R108" s="48"/>
      <c r="S108" s="48"/>
      <c r="T108" s="48"/>
      <c r="U108" s="20" t="s">
        <v>828</v>
      </c>
      <c r="V108" s="79" t="s">
        <v>57</v>
      </c>
      <c r="W108" s="30" t="s">
        <v>829</v>
      </c>
      <c r="X108" s="111">
        <v>46041</v>
      </c>
      <c r="Y108" s="111">
        <f t="shared" si="55"/>
        <v>46086</v>
      </c>
      <c r="Z108" s="138"/>
      <c r="AA108" s="20"/>
      <c r="AB108" s="20"/>
      <c r="AC108" s="20"/>
      <c r="AD108" s="20" t="str">
        <f t="shared" si="52"/>
        <v>Поставка питьевой бутилированной воды</v>
      </c>
      <c r="AE108" s="20"/>
      <c r="AF108" s="20">
        <v>796</v>
      </c>
      <c r="AG108" s="87" t="s">
        <v>106</v>
      </c>
      <c r="AH108" s="20">
        <v>190</v>
      </c>
      <c r="AI108" s="20">
        <v>93000000000</v>
      </c>
      <c r="AJ108" s="20" t="s">
        <v>68</v>
      </c>
      <c r="AK108" s="111">
        <f t="shared" si="53"/>
        <v>46106</v>
      </c>
      <c r="AL108" s="27">
        <f t="shared" ref="AL108:AL118" si="59">AK108</f>
        <v>46106</v>
      </c>
      <c r="AM108" s="111">
        <f t="shared" si="56"/>
        <v>46136</v>
      </c>
      <c r="AN108" s="19">
        <v>2026</v>
      </c>
      <c r="AO108" s="138"/>
      <c r="AP108" s="20"/>
      <c r="AQ108" s="20"/>
      <c r="AR108" s="20"/>
      <c r="AS108" s="111"/>
      <c r="AT108" s="116"/>
      <c r="AU108" s="117"/>
      <c r="AV108" s="20"/>
      <c r="AW108" s="20"/>
      <c r="AX108" s="20"/>
      <c r="AY108" s="20"/>
      <c r="AZ108" s="20"/>
    </row>
    <row r="109" spans="1:78" s="137" customFormat="1" ht="48.75" customHeight="1" x14ac:dyDescent="0.25">
      <c r="A109" s="57" t="s">
        <v>957</v>
      </c>
      <c r="B109" s="189"/>
      <c r="C109" s="55" t="s">
        <v>57</v>
      </c>
      <c r="D109" s="57" t="s">
        <v>577</v>
      </c>
      <c r="E109" s="57" t="s">
        <v>59</v>
      </c>
      <c r="F109" s="32">
        <v>1</v>
      </c>
      <c r="G109" s="59" t="s">
        <v>1014</v>
      </c>
      <c r="H109" s="57" t="s">
        <v>1015</v>
      </c>
      <c r="I109" s="57" t="s">
        <v>981</v>
      </c>
      <c r="J109" s="57">
        <v>2</v>
      </c>
      <c r="K109" s="57"/>
      <c r="L109" s="57" t="s">
        <v>63</v>
      </c>
      <c r="M109" s="20"/>
      <c r="N109" s="21" t="s">
        <v>64</v>
      </c>
      <c r="O109" s="56">
        <v>50</v>
      </c>
      <c r="P109" s="25">
        <f t="shared" si="57"/>
        <v>61</v>
      </c>
      <c r="Q109" s="204">
        <f t="shared" si="58"/>
        <v>61</v>
      </c>
      <c r="R109" s="56"/>
      <c r="S109" s="56"/>
      <c r="T109" s="56"/>
      <c r="U109" s="57" t="s">
        <v>828</v>
      </c>
      <c r="V109" s="79" t="s">
        <v>57</v>
      </c>
      <c r="W109" s="30" t="s">
        <v>829</v>
      </c>
      <c r="X109" s="69">
        <v>46342</v>
      </c>
      <c r="Y109" s="69">
        <f t="shared" ref="Y109:Y110" si="60">X109+10</f>
        <v>46352</v>
      </c>
      <c r="Z109" s="199"/>
      <c r="AA109" s="57"/>
      <c r="AB109" s="57"/>
      <c r="AC109" s="57"/>
      <c r="AD109" s="55" t="str">
        <f t="shared" si="52"/>
        <v>Поставка бытовой техники</v>
      </c>
      <c r="AE109" s="57"/>
      <c r="AF109" s="57">
        <v>796</v>
      </c>
      <c r="AG109" s="87" t="s">
        <v>106</v>
      </c>
      <c r="AH109" s="57">
        <v>11</v>
      </c>
      <c r="AI109" s="57" t="s">
        <v>546</v>
      </c>
      <c r="AJ109" s="57" t="s">
        <v>68</v>
      </c>
      <c r="AK109" s="111">
        <f t="shared" ref="AK109:AK110" si="61">Y109+10</f>
        <v>46362</v>
      </c>
      <c r="AL109" s="71">
        <f t="shared" si="59"/>
        <v>46362</v>
      </c>
      <c r="AM109" s="69">
        <f t="shared" si="56"/>
        <v>46392</v>
      </c>
      <c r="AN109" s="55">
        <v>2027</v>
      </c>
      <c r="AO109" s="199"/>
      <c r="AP109" s="57"/>
      <c r="AQ109" s="57"/>
      <c r="AR109" s="57"/>
      <c r="AS109" s="69"/>
      <c r="AT109" s="200"/>
      <c r="AU109" s="201"/>
      <c r="AV109" s="57"/>
      <c r="AW109" s="57"/>
      <c r="AX109" s="57"/>
      <c r="AY109" s="57"/>
      <c r="AZ109" s="57"/>
    </row>
    <row r="110" spans="1:78" s="171" customFormat="1" ht="31.5" x14ac:dyDescent="0.25">
      <c r="A110" s="20" t="s">
        <v>957</v>
      </c>
      <c r="B110" s="159"/>
      <c r="C110" s="19" t="s">
        <v>57</v>
      </c>
      <c r="D110" s="20" t="s">
        <v>577</v>
      </c>
      <c r="E110" s="20" t="s">
        <v>59</v>
      </c>
      <c r="F110" s="32">
        <v>1</v>
      </c>
      <c r="G110" s="24" t="s">
        <v>1016</v>
      </c>
      <c r="H110" s="20" t="s">
        <v>1017</v>
      </c>
      <c r="I110" s="20" t="s">
        <v>1018</v>
      </c>
      <c r="J110" s="20">
        <v>2</v>
      </c>
      <c r="K110" s="20"/>
      <c r="L110" s="20" t="s">
        <v>63</v>
      </c>
      <c r="M110" s="20"/>
      <c r="N110" s="21" t="s">
        <v>64</v>
      </c>
      <c r="O110" s="48">
        <v>50</v>
      </c>
      <c r="P110" s="25">
        <f t="shared" si="57"/>
        <v>61</v>
      </c>
      <c r="Q110" s="204">
        <f t="shared" si="58"/>
        <v>61</v>
      </c>
      <c r="R110" s="48"/>
      <c r="S110" s="48"/>
      <c r="T110" s="48"/>
      <c r="U110" s="20" t="s">
        <v>828</v>
      </c>
      <c r="V110" s="79" t="s">
        <v>57</v>
      </c>
      <c r="W110" s="30" t="s">
        <v>829</v>
      </c>
      <c r="X110" s="111">
        <v>46342</v>
      </c>
      <c r="Y110" s="111">
        <f t="shared" si="60"/>
        <v>46352</v>
      </c>
      <c r="Z110" s="138"/>
      <c r="AA110" s="20"/>
      <c r="AB110" s="20"/>
      <c r="AC110" s="20"/>
      <c r="AD110" s="19" t="str">
        <f t="shared" si="52"/>
        <v>Поставка жалюзи</v>
      </c>
      <c r="AE110" s="20"/>
      <c r="AF110" s="20">
        <v>876</v>
      </c>
      <c r="AG110" s="30" t="s">
        <v>145</v>
      </c>
      <c r="AH110" s="20">
        <v>9</v>
      </c>
      <c r="AI110" s="20" t="s">
        <v>546</v>
      </c>
      <c r="AJ110" s="20" t="s">
        <v>68</v>
      </c>
      <c r="AK110" s="111">
        <f t="shared" si="61"/>
        <v>46362</v>
      </c>
      <c r="AL110" s="71">
        <f t="shared" si="59"/>
        <v>46362</v>
      </c>
      <c r="AM110" s="111">
        <f t="shared" si="56"/>
        <v>46392</v>
      </c>
      <c r="AN110" s="19">
        <v>2027</v>
      </c>
      <c r="AO110" s="138"/>
      <c r="AP110" s="20"/>
      <c r="AQ110" s="20"/>
      <c r="AR110" s="20"/>
      <c r="AS110" s="111"/>
      <c r="AT110" s="116"/>
      <c r="AU110" s="117"/>
      <c r="AV110" s="20"/>
      <c r="AW110" s="20"/>
      <c r="AX110" s="20"/>
      <c r="AY110" s="20"/>
      <c r="AZ110" s="20"/>
    </row>
    <row r="111" spans="1:78" s="18" customFormat="1" ht="75" customHeight="1" x14ac:dyDescent="0.25">
      <c r="A111" s="135" t="s">
        <v>629</v>
      </c>
      <c r="B111" s="156"/>
      <c r="C111" s="14" t="s">
        <v>57</v>
      </c>
      <c r="D111" s="19" t="s">
        <v>541</v>
      </c>
      <c r="E111" s="19" t="s">
        <v>59</v>
      </c>
      <c r="F111" s="32">
        <v>1</v>
      </c>
      <c r="G111" s="19" t="s">
        <v>1019</v>
      </c>
      <c r="H111" s="19" t="s">
        <v>1020</v>
      </c>
      <c r="I111" s="19" t="s">
        <v>1021</v>
      </c>
      <c r="J111" s="19">
        <v>1</v>
      </c>
      <c r="K111" s="19"/>
      <c r="L111" s="20" t="s">
        <v>827</v>
      </c>
      <c r="M111" s="156"/>
      <c r="N111" s="21" t="s">
        <v>64</v>
      </c>
      <c r="O111" s="25">
        <v>80</v>
      </c>
      <c r="P111" s="25">
        <f t="shared" si="57"/>
        <v>97.6</v>
      </c>
      <c r="Q111" s="204">
        <f t="shared" ref="Q111:Q117" si="62">P111</f>
        <v>97.6</v>
      </c>
      <c r="R111" s="157"/>
      <c r="S111" s="157"/>
      <c r="T111" s="157"/>
      <c r="U111" s="20" t="s">
        <v>828</v>
      </c>
      <c r="V111" s="20" t="s">
        <v>57</v>
      </c>
      <c r="W111" s="30" t="s">
        <v>829</v>
      </c>
      <c r="X111" s="111">
        <v>46091</v>
      </c>
      <c r="Y111" s="136">
        <f t="shared" ref="Y111:Y112" si="63">X111+45</f>
        <v>46136</v>
      </c>
      <c r="Z111" s="156"/>
      <c r="AA111" s="156"/>
      <c r="AB111" s="156"/>
      <c r="AC111" s="156"/>
      <c r="AD111" s="19" t="s">
        <v>1019</v>
      </c>
      <c r="AE111" s="20" t="s">
        <v>753</v>
      </c>
      <c r="AF111" s="20" t="s">
        <v>222</v>
      </c>
      <c r="AG111" s="87" t="s">
        <v>106</v>
      </c>
      <c r="AH111" s="20">
        <v>36</v>
      </c>
      <c r="AI111" s="112" t="s">
        <v>546</v>
      </c>
      <c r="AJ111" s="20" t="s">
        <v>68</v>
      </c>
      <c r="AK111" s="111">
        <f t="shared" ref="AK111:AK119" si="64">Y111+20</f>
        <v>46156</v>
      </c>
      <c r="AL111" s="111">
        <f t="shared" si="59"/>
        <v>46156</v>
      </c>
      <c r="AM111" s="121">
        <f t="shared" si="56"/>
        <v>46186</v>
      </c>
      <c r="AN111" s="122">
        <v>2026</v>
      </c>
      <c r="AO111" s="156"/>
      <c r="AP111" s="156"/>
      <c r="AQ111" s="156"/>
      <c r="AR111" s="156"/>
      <c r="AS111" s="156"/>
      <c r="AT111" s="156"/>
      <c r="AU111" s="156"/>
      <c r="AV111" s="156"/>
      <c r="AW111" s="156"/>
      <c r="AX111" s="156"/>
      <c r="AY111" s="156"/>
      <c r="AZ111" s="156"/>
    </row>
    <row r="112" spans="1:78" s="202" customFormat="1" ht="63" x14ac:dyDescent="0.25">
      <c r="A112" s="135" t="s">
        <v>629</v>
      </c>
      <c r="B112" s="156"/>
      <c r="C112" s="14" t="s">
        <v>57</v>
      </c>
      <c r="D112" s="19" t="s">
        <v>541</v>
      </c>
      <c r="E112" s="19" t="s">
        <v>59</v>
      </c>
      <c r="F112" s="32">
        <v>1</v>
      </c>
      <c r="G112" s="19" t="s">
        <v>1022</v>
      </c>
      <c r="H112" s="17" t="s">
        <v>1023</v>
      </c>
      <c r="I112" s="19" t="s">
        <v>1024</v>
      </c>
      <c r="J112" s="19">
        <v>1</v>
      </c>
      <c r="K112" s="19"/>
      <c r="L112" s="20" t="s">
        <v>827</v>
      </c>
      <c r="M112" s="156"/>
      <c r="N112" s="21" t="s">
        <v>64</v>
      </c>
      <c r="O112" s="25">
        <v>80</v>
      </c>
      <c r="P112" s="25">
        <f t="shared" si="57"/>
        <v>97.6</v>
      </c>
      <c r="Q112" s="204">
        <f t="shared" si="62"/>
        <v>97.6</v>
      </c>
      <c r="R112" s="157"/>
      <c r="S112" s="157"/>
      <c r="T112" s="157"/>
      <c r="U112" s="20" t="s">
        <v>828</v>
      </c>
      <c r="V112" s="20" t="s">
        <v>57</v>
      </c>
      <c r="W112" s="30" t="s">
        <v>829</v>
      </c>
      <c r="X112" s="111">
        <v>46082</v>
      </c>
      <c r="Y112" s="136">
        <f t="shared" si="63"/>
        <v>46127</v>
      </c>
      <c r="Z112" s="156"/>
      <c r="AA112" s="156"/>
      <c r="AB112" s="156"/>
      <c r="AC112" s="156"/>
      <c r="AD112" s="19" t="s">
        <v>1022</v>
      </c>
      <c r="AE112" s="46" t="s">
        <v>753</v>
      </c>
      <c r="AF112" s="46" t="s">
        <v>222</v>
      </c>
      <c r="AG112" s="87" t="s">
        <v>106</v>
      </c>
      <c r="AH112" s="46" t="s">
        <v>1025</v>
      </c>
      <c r="AI112" s="46" t="s">
        <v>546</v>
      </c>
      <c r="AJ112" s="46" t="s">
        <v>68</v>
      </c>
      <c r="AK112" s="111">
        <f t="shared" si="64"/>
        <v>46147</v>
      </c>
      <c r="AL112" s="111">
        <f t="shared" si="59"/>
        <v>46147</v>
      </c>
      <c r="AM112" s="121">
        <f t="shared" si="56"/>
        <v>46177</v>
      </c>
      <c r="AN112" s="122">
        <v>2026</v>
      </c>
      <c r="AO112" s="203"/>
      <c r="AP112" s="203"/>
      <c r="AQ112" s="156"/>
      <c r="AR112" s="156"/>
      <c r="AS112" s="156"/>
      <c r="AT112" s="156"/>
      <c r="AU112" s="156"/>
      <c r="AV112" s="156"/>
      <c r="AW112" s="156"/>
      <c r="AX112" s="156"/>
      <c r="AY112" s="156"/>
      <c r="AZ112" s="156"/>
      <c r="BA112" s="18"/>
      <c r="BB112" s="18"/>
      <c r="BC112" s="18"/>
      <c r="BD112" s="18"/>
      <c r="BE112" s="18"/>
      <c r="BF112" s="18"/>
      <c r="BG112" s="18"/>
      <c r="BH112" s="18"/>
      <c r="BI112" s="18"/>
      <c r="BJ112" s="18"/>
      <c r="BK112" s="18"/>
      <c r="BL112" s="18"/>
      <c r="BM112" s="18"/>
      <c r="BN112" s="18"/>
      <c r="BO112" s="18"/>
      <c r="BP112" s="18"/>
      <c r="BQ112" s="18"/>
      <c r="BR112" s="18"/>
      <c r="BS112" s="18"/>
      <c r="BT112" s="18"/>
      <c r="BU112" s="18"/>
      <c r="BV112" s="18"/>
      <c r="BW112" s="18"/>
      <c r="BX112" s="18"/>
      <c r="BY112" s="18"/>
      <c r="BZ112" s="18"/>
    </row>
    <row r="113" spans="1:52" s="198" customFormat="1" ht="78.75" x14ac:dyDescent="0.25">
      <c r="A113" s="113" t="s">
        <v>629</v>
      </c>
      <c r="B113" s="113"/>
      <c r="C113" s="113" t="s">
        <v>57</v>
      </c>
      <c r="D113" s="95" t="s">
        <v>473</v>
      </c>
      <c r="E113" s="113" t="s">
        <v>59</v>
      </c>
      <c r="F113" s="113">
        <v>1</v>
      </c>
      <c r="G113" s="113" t="s">
        <v>255</v>
      </c>
      <c r="H113" s="95" t="s">
        <v>327</v>
      </c>
      <c r="I113" s="95" t="s">
        <v>1026</v>
      </c>
      <c r="J113" s="101">
        <v>2</v>
      </c>
      <c r="K113" s="113"/>
      <c r="L113" s="113" t="s">
        <v>827</v>
      </c>
      <c r="M113" s="113"/>
      <c r="N113" s="113" t="s">
        <v>64</v>
      </c>
      <c r="O113" s="204">
        <f>P113/1.22</f>
        <v>81.639344262295083</v>
      </c>
      <c r="P113" s="204">
        <v>99.6</v>
      </c>
      <c r="Q113" s="204">
        <f t="shared" si="62"/>
        <v>99.6</v>
      </c>
      <c r="R113" s="204"/>
      <c r="S113" s="204"/>
      <c r="T113" s="204"/>
      <c r="U113" s="95" t="s">
        <v>828</v>
      </c>
      <c r="V113" s="95" t="str">
        <f t="shared" ref="V113:V118" si="65">C113</f>
        <v>АО "Россети Сибирь Тываэнерго"</v>
      </c>
      <c r="W113" s="30" t="s">
        <v>829</v>
      </c>
      <c r="X113" s="104">
        <v>46100</v>
      </c>
      <c r="Y113" s="104">
        <f t="shared" ref="Y113:Y118" si="66">X113+20</f>
        <v>46120</v>
      </c>
      <c r="Z113" s="205"/>
      <c r="AA113" s="206"/>
      <c r="AB113" s="113"/>
      <c r="AC113" s="113"/>
      <c r="AD113" s="113" t="str">
        <f t="shared" si="52"/>
        <v>Поставка комплектующих и запасных частей для средств связи</v>
      </c>
      <c r="AE113" s="207" t="s">
        <v>1027</v>
      </c>
      <c r="AF113" s="113">
        <v>876</v>
      </c>
      <c r="AG113" s="30" t="s">
        <v>145</v>
      </c>
      <c r="AH113" s="113">
        <v>1</v>
      </c>
      <c r="AI113" s="115">
        <v>93000000000</v>
      </c>
      <c r="AJ113" s="113" t="s">
        <v>68</v>
      </c>
      <c r="AK113" s="208">
        <f t="shared" si="64"/>
        <v>46140</v>
      </c>
      <c r="AL113" s="208">
        <f t="shared" si="59"/>
        <v>46140</v>
      </c>
      <c r="AM113" s="208">
        <f t="shared" si="56"/>
        <v>46170</v>
      </c>
      <c r="AN113" s="113">
        <v>2026</v>
      </c>
      <c r="AO113" s="205"/>
      <c r="AP113" s="113"/>
      <c r="AQ113" s="113"/>
      <c r="AR113" s="113"/>
      <c r="AS113" s="208"/>
      <c r="AT113" s="209"/>
      <c r="AU113" s="210"/>
      <c r="AV113" s="113"/>
      <c r="AW113" s="113" t="s">
        <v>63</v>
      </c>
      <c r="AX113" s="113"/>
      <c r="AY113" s="113"/>
      <c r="AZ113" s="113"/>
    </row>
    <row r="114" spans="1:52" s="198" customFormat="1" ht="78.75" x14ac:dyDescent="0.25">
      <c r="A114" s="113" t="s">
        <v>629</v>
      </c>
      <c r="B114" s="113"/>
      <c r="C114" s="113" t="s">
        <v>57</v>
      </c>
      <c r="D114" s="95" t="s">
        <v>473</v>
      </c>
      <c r="E114" s="113" t="s">
        <v>59</v>
      </c>
      <c r="F114" s="113">
        <v>1</v>
      </c>
      <c r="G114" s="113" t="s">
        <v>1028</v>
      </c>
      <c r="H114" s="95" t="s">
        <v>327</v>
      </c>
      <c r="I114" s="101" t="s">
        <v>1029</v>
      </c>
      <c r="J114" s="95">
        <v>2</v>
      </c>
      <c r="K114" s="113"/>
      <c r="L114" s="113" t="s">
        <v>827</v>
      </c>
      <c r="M114" s="113"/>
      <c r="N114" s="113" t="s">
        <v>64</v>
      </c>
      <c r="O114" s="204">
        <f t="shared" ref="O114:O118" si="67">P114/1.22</f>
        <v>81.639344262295083</v>
      </c>
      <c r="P114" s="204">
        <v>99.6</v>
      </c>
      <c r="Q114" s="204">
        <f t="shared" si="62"/>
        <v>99.6</v>
      </c>
      <c r="R114" s="204"/>
      <c r="S114" s="204"/>
      <c r="T114" s="204"/>
      <c r="U114" s="95" t="s">
        <v>828</v>
      </c>
      <c r="V114" s="95" t="str">
        <f t="shared" si="65"/>
        <v>АО "Россети Сибирь Тываэнерго"</v>
      </c>
      <c r="W114" s="30" t="s">
        <v>829</v>
      </c>
      <c r="X114" s="104">
        <v>46197</v>
      </c>
      <c r="Y114" s="104">
        <f t="shared" si="66"/>
        <v>46217</v>
      </c>
      <c r="Z114" s="205"/>
      <c r="AA114" s="206"/>
      <c r="AB114" s="113"/>
      <c r="AC114" s="113"/>
      <c r="AD114" s="113" t="str">
        <f t="shared" si="52"/>
        <v xml:space="preserve"> Поставка средств связи</v>
      </c>
      <c r="AE114" s="207" t="s">
        <v>1027</v>
      </c>
      <c r="AF114" s="113">
        <v>876</v>
      </c>
      <c r="AG114" s="30" t="s">
        <v>145</v>
      </c>
      <c r="AH114" s="113">
        <v>1</v>
      </c>
      <c r="AI114" s="115">
        <v>93000000000</v>
      </c>
      <c r="AJ114" s="113" t="s">
        <v>68</v>
      </c>
      <c r="AK114" s="208">
        <f t="shared" si="64"/>
        <v>46237</v>
      </c>
      <c r="AL114" s="208">
        <f t="shared" si="59"/>
        <v>46237</v>
      </c>
      <c r="AM114" s="208">
        <f t="shared" si="56"/>
        <v>46267</v>
      </c>
      <c r="AN114" s="113">
        <v>2026</v>
      </c>
      <c r="AO114" s="205"/>
      <c r="AP114" s="113"/>
      <c r="AQ114" s="113"/>
      <c r="AR114" s="113"/>
      <c r="AS114" s="208"/>
      <c r="AT114" s="209"/>
      <c r="AU114" s="210"/>
      <c r="AV114" s="113"/>
      <c r="AW114" s="113" t="s">
        <v>63</v>
      </c>
      <c r="AX114" s="113"/>
      <c r="AY114" s="113"/>
      <c r="AZ114" s="113"/>
    </row>
    <row r="115" spans="1:52" s="198" customFormat="1" ht="78.75" x14ac:dyDescent="0.25">
      <c r="A115" s="113" t="s">
        <v>629</v>
      </c>
      <c r="B115" s="113"/>
      <c r="C115" s="113" t="s">
        <v>57</v>
      </c>
      <c r="D115" s="95" t="s">
        <v>473</v>
      </c>
      <c r="E115" s="113" t="s">
        <v>59</v>
      </c>
      <c r="F115" s="113">
        <v>1</v>
      </c>
      <c r="G115" s="113" t="s">
        <v>1030</v>
      </c>
      <c r="H115" s="95" t="s">
        <v>370</v>
      </c>
      <c r="I115" s="95" t="s">
        <v>631</v>
      </c>
      <c r="J115" s="95">
        <v>2</v>
      </c>
      <c r="K115" s="113"/>
      <c r="L115" s="113" t="s">
        <v>827</v>
      </c>
      <c r="M115" s="113"/>
      <c r="N115" s="113" t="s">
        <v>64</v>
      </c>
      <c r="O115" s="204">
        <f t="shared" si="67"/>
        <v>81.639344262295083</v>
      </c>
      <c r="P115" s="204">
        <v>99.6</v>
      </c>
      <c r="Q115" s="204">
        <f t="shared" si="62"/>
        <v>99.6</v>
      </c>
      <c r="R115" s="204"/>
      <c r="S115" s="204"/>
      <c r="T115" s="204"/>
      <c r="U115" s="95" t="s">
        <v>828</v>
      </c>
      <c r="V115" s="95" t="str">
        <f t="shared" si="65"/>
        <v>АО "Россети Сибирь Тываэнерго"</v>
      </c>
      <c r="W115" s="30" t="s">
        <v>829</v>
      </c>
      <c r="X115" s="104">
        <v>46197</v>
      </c>
      <c r="Y115" s="104">
        <f t="shared" si="66"/>
        <v>46217</v>
      </c>
      <c r="Z115" s="205"/>
      <c r="AA115" s="206"/>
      <c r="AB115" s="113"/>
      <c r="AC115" s="113"/>
      <c r="AD115" s="113" t="str">
        <f t="shared" si="52"/>
        <v xml:space="preserve"> Поставка оборудования связи</v>
      </c>
      <c r="AE115" s="207" t="s">
        <v>1027</v>
      </c>
      <c r="AF115" s="113">
        <v>876</v>
      </c>
      <c r="AG115" s="30" t="s">
        <v>145</v>
      </c>
      <c r="AH115" s="113">
        <v>1</v>
      </c>
      <c r="AI115" s="115">
        <v>93000000000</v>
      </c>
      <c r="AJ115" s="113" t="s">
        <v>68</v>
      </c>
      <c r="AK115" s="208">
        <f t="shared" si="64"/>
        <v>46237</v>
      </c>
      <c r="AL115" s="208">
        <f t="shared" si="59"/>
        <v>46237</v>
      </c>
      <c r="AM115" s="208">
        <f t="shared" si="56"/>
        <v>46267</v>
      </c>
      <c r="AN115" s="113">
        <v>2026</v>
      </c>
      <c r="AO115" s="205"/>
      <c r="AP115" s="113"/>
      <c r="AQ115" s="113"/>
      <c r="AR115" s="113"/>
      <c r="AS115" s="208"/>
      <c r="AT115" s="209"/>
      <c r="AU115" s="210"/>
      <c r="AV115" s="113"/>
      <c r="AW115" s="113" t="s">
        <v>63</v>
      </c>
      <c r="AX115" s="113"/>
      <c r="AY115" s="113"/>
      <c r="AZ115" s="113"/>
    </row>
    <row r="116" spans="1:52" s="198" customFormat="1" ht="78.75" x14ac:dyDescent="0.25">
      <c r="A116" s="113" t="s">
        <v>629</v>
      </c>
      <c r="B116" s="113"/>
      <c r="C116" s="113" t="s">
        <v>57</v>
      </c>
      <c r="D116" s="95" t="s">
        <v>473</v>
      </c>
      <c r="E116" s="113" t="s">
        <v>59</v>
      </c>
      <c r="F116" s="113">
        <v>1</v>
      </c>
      <c r="G116" s="113" t="s">
        <v>1006</v>
      </c>
      <c r="H116" s="95" t="s">
        <v>653</v>
      </c>
      <c r="I116" s="101" t="s">
        <v>1031</v>
      </c>
      <c r="J116" s="95" t="s">
        <v>787</v>
      </c>
      <c r="K116" s="113"/>
      <c r="L116" s="113" t="s">
        <v>827</v>
      </c>
      <c r="M116" s="113"/>
      <c r="N116" s="113" t="s">
        <v>64</v>
      </c>
      <c r="O116" s="204">
        <f t="shared" si="67"/>
        <v>81.639344262295083</v>
      </c>
      <c r="P116" s="204">
        <v>99.6</v>
      </c>
      <c r="Q116" s="204">
        <f t="shared" si="62"/>
        <v>99.6</v>
      </c>
      <c r="R116" s="204"/>
      <c r="S116" s="204"/>
      <c r="T116" s="204"/>
      <c r="U116" s="95" t="s">
        <v>828</v>
      </c>
      <c r="V116" s="95" t="str">
        <f t="shared" si="65"/>
        <v>АО "Россети Сибирь Тываэнерго"</v>
      </c>
      <c r="W116" s="30" t="s">
        <v>829</v>
      </c>
      <c r="X116" s="104">
        <v>46282</v>
      </c>
      <c r="Y116" s="104">
        <f t="shared" si="66"/>
        <v>46302</v>
      </c>
      <c r="Z116" s="205"/>
      <c r="AA116" s="206"/>
      <c r="AB116" s="113"/>
      <c r="AC116" s="113"/>
      <c r="AD116" s="113" t="str">
        <f t="shared" si="52"/>
        <v>Поставка монтажного инструмента и приспособлений</v>
      </c>
      <c r="AE116" s="207" t="s">
        <v>1027</v>
      </c>
      <c r="AF116" s="113">
        <v>876</v>
      </c>
      <c r="AG116" s="30" t="s">
        <v>145</v>
      </c>
      <c r="AH116" s="113">
        <v>1</v>
      </c>
      <c r="AI116" s="115">
        <v>93000000000</v>
      </c>
      <c r="AJ116" s="113" t="s">
        <v>68</v>
      </c>
      <c r="AK116" s="208">
        <f t="shared" si="64"/>
        <v>46322</v>
      </c>
      <c r="AL116" s="208">
        <f t="shared" si="59"/>
        <v>46322</v>
      </c>
      <c r="AM116" s="208">
        <f t="shared" si="56"/>
        <v>46352</v>
      </c>
      <c r="AN116" s="113">
        <v>2026</v>
      </c>
      <c r="AO116" s="205"/>
      <c r="AP116" s="113"/>
      <c r="AQ116" s="113"/>
      <c r="AR116" s="113"/>
      <c r="AS116" s="208"/>
      <c r="AT116" s="209"/>
      <c r="AU116" s="210"/>
      <c r="AV116" s="113"/>
      <c r="AW116" s="113" t="s">
        <v>63</v>
      </c>
      <c r="AX116" s="113"/>
      <c r="AY116" s="113"/>
      <c r="AZ116" s="113"/>
    </row>
    <row r="117" spans="1:52" s="198" customFormat="1" ht="78.75" x14ac:dyDescent="0.25">
      <c r="A117" s="113" t="s">
        <v>629</v>
      </c>
      <c r="B117" s="113"/>
      <c r="C117" s="113" t="s">
        <v>57</v>
      </c>
      <c r="D117" s="95" t="s">
        <v>473</v>
      </c>
      <c r="E117" s="113" t="s">
        <v>59</v>
      </c>
      <c r="F117" s="113">
        <v>1</v>
      </c>
      <c r="G117" s="113" t="s">
        <v>366</v>
      </c>
      <c r="H117" s="95" t="s">
        <v>256</v>
      </c>
      <c r="I117" s="101" t="s">
        <v>1032</v>
      </c>
      <c r="J117" s="95">
        <v>2</v>
      </c>
      <c r="K117" s="113"/>
      <c r="L117" s="113" t="s">
        <v>827</v>
      </c>
      <c r="M117" s="113"/>
      <c r="N117" s="113" t="s">
        <v>64</v>
      </c>
      <c r="O117" s="204">
        <f t="shared" si="67"/>
        <v>81.639344262295083</v>
      </c>
      <c r="P117" s="204">
        <v>99.6</v>
      </c>
      <c r="Q117" s="204">
        <f t="shared" si="62"/>
        <v>99.6</v>
      </c>
      <c r="R117" s="204"/>
      <c r="S117" s="204"/>
      <c r="T117" s="204"/>
      <c r="U117" s="95" t="s">
        <v>828</v>
      </c>
      <c r="V117" s="95" t="str">
        <f t="shared" si="65"/>
        <v>АО "Россети Сибирь Тываэнерго"</v>
      </c>
      <c r="W117" s="30" t="s">
        <v>829</v>
      </c>
      <c r="X117" s="104">
        <v>46282</v>
      </c>
      <c r="Y117" s="104">
        <f t="shared" si="66"/>
        <v>46302</v>
      </c>
      <c r="Z117" s="205"/>
      <c r="AA117" s="206"/>
      <c r="AB117" s="113"/>
      <c r="AC117" s="113"/>
      <c r="AD117" s="113" t="str">
        <f t="shared" si="52"/>
        <v>Поставка оборудования телемеханики</v>
      </c>
      <c r="AE117" s="207" t="s">
        <v>1027</v>
      </c>
      <c r="AF117" s="113">
        <v>876</v>
      </c>
      <c r="AG117" s="30" t="s">
        <v>145</v>
      </c>
      <c r="AH117" s="113">
        <v>1</v>
      </c>
      <c r="AI117" s="115">
        <v>93000000000</v>
      </c>
      <c r="AJ117" s="113" t="s">
        <v>68</v>
      </c>
      <c r="AK117" s="208">
        <f t="shared" si="64"/>
        <v>46322</v>
      </c>
      <c r="AL117" s="208">
        <f t="shared" si="59"/>
        <v>46322</v>
      </c>
      <c r="AM117" s="208">
        <f t="shared" si="56"/>
        <v>46352</v>
      </c>
      <c r="AN117" s="113">
        <v>2026</v>
      </c>
      <c r="AO117" s="205"/>
      <c r="AP117" s="113"/>
      <c r="AQ117" s="113"/>
      <c r="AR117" s="113"/>
      <c r="AS117" s="208"/>
      <c r="AT117" s="209"/>
      <c r="AU117" s="210"/>
      <c r="AV117" s="113"/>
      <c r="AW117" s="113" t="s">
        <v>63</v>
      </c>
      <c r="AX117" s="113"/>
      <c r="AY117" s="113"/>
      <c r="AZ117" s="113"/>
    </row>
    <row r="118" spans="1:52" s="198" customFormat="1" ht="78.75" x14ac:dyDescent="0.25">
      <c r="A118" s="113" t="s">
        <v>629</v>
      </c>
      <c r="B118" s="113"/>
      <c r="C118" s="113" t="s">
        <v>57</v>
      </c>
      <c r="D118" s="95" t="s">
        <v>473</v>
      </c>
      <c r="E118" s="113" t="s">
        <v>59</v>
      </c>
      <c r="F118" s="113">
        <v>1</v>
      </c>
      <c r="G118" s="113" t="s">
        <v>1033</v>
      </c>
      <c r="H118" s="101" t="s">
        <v>117</v>
      </c>
      <c r="I118" s="101" t="s">
        <v>1034</v>
      </c>
      <c r="J118" s="95" t="s">
        <v>787</v>
      </c>
      <c r="K118" s="113"/>
      <c r="L118" s="113" t="s">
        <v>827</v>
      </c>
      <c r="M118" s="113"/>
      <c r="N118" s="113" t="s">
        <v>64</v>
      </c>
      <c r="O118" s="204">
        <f t="shared" si="67"/>
        <v>81.639344262295083</v>
      </c>
      <c r="P118" s="204">
        <v>99.6</v>
      </c>
      <c r="Q118" s="204">
        <f>P118</f>
        <v>99.6</v>
      </c>
      <c r="R118" s="204"/>
      <c r="S118" s="204"/>
      <c r="T118" s="204"/>
      <c r="U118" s="95" t="s">
        <v>828</v>
      </c>
      <c r="V118" s="95" t="str">
        <f t="shared" si="65"/>
        <v>АО "Россети Сибирь Тываэнерго"</v>
      </c>
      <c r="W118" s="30" t="s">
        <v>829</v>
      </c>
      <c r="X118" s="104">
        <v>46312</v>
      </c>
      <c r="Y118" s="104">
        <f t="shared" si="66"/>
        <v>46332</v>
      </c>
      <c r="Z118" s="205"/>
      <c r="AA118" s="206"/>
      <c r="AB118" s="113"/>
      <c r="AC118" s="113"/>
      <c r="AD118" s="113" t="str">
        <f t="shared" si="52"/>
        <v xml:space="preserve"> Поставка приборов измерения электрических величин, контроля и проверки электрооборудования</v>
      </c>
      <c r="AE118" s="207" t="s">
        <v>1027</v>
      </c>
      <c r="AF118" s="113">
        <v>876</v>
      </c>
      <c r="AG118" s="30" t="s">
        <v>145</v>
      </c>
      <c r="AH118" s="113">
        <v>1</v>
      </c>
      <c r="AI118" s="115">
        <v>93000000000</v>
      </c>
      <c r="AJ118" s="113" t="s">
        <v>68</v>
      </c>
      <c r="AK118" s="208">
        <f t="shared" si="64"/>
        <v>46352</v>
      </c>
      <c r="AL118" s="208">
        <f t="shared" si="59"/>
        <v>46352</v>
      </c>
      <c r="AM118" s="208">
        <f t="shared" si="56"/>
        <v>46382</v>
      </c>
      <c r="AN118" s="113">
        <v>2026</v>
      </c>
      <c r="AO118" s="205"/>
      <c r="AP118" s="113"/>
      <c r="AQ118" s="113"/>
      <c r="AR118" s="113"/>
      <c r="AS118" s="208"/>
      <c r="AT118" s="209"/>
      <c r="AU118" s="210"/>
      <c r="AV118" s="113"/>
      <c r="AW118" s="113" t="s">
        <v>63</v>
      </c>
      <c r="AX118" s="113"/>
      <c r="AY118" s="113"/>
      <c r="AZ118" s="113"/>
    </row>
    <row r="119" spans="1:52" ht="31.5" x14ac:dyDescent="0.25">
      <c r="A119" s="55" t="s">
        <v>216</v>
      </c>
      <c r="B119" s="24"/>
      <c r="C119" s="21" t="s">
        <v>57</v>
      </c>
      <c r="D119" s="22" t="s">
        <v>178</v>
      </c>
      <c r="E119" s="19" t="s">
        <v>59</v>
      </c>
      <c r="F119" s="32">
        <v>1</v>
      </c>
      <c r="G119" s="21" t="s">
        <v>706</v>
      </c>
      <c r="H119" s="17" t="s">
        <v>841</v>
      </c>
      <c r="I119" s="17" t="s">
        <v>733</v>
      </c>
      <c r="J119" s="19">
        <v>2</v>
      </c>
      <c r="K119" s="24"/>
      <c r="L119" s="24" t="s">
        <v>827</v>
      </c>
      <c r="M119" s="21"/>
      <c r="N119" s="21" t="s">
        <v>64</v>
      </c>
      <c r="O119" s="25">
        <v>0.78817999999999999</v>
      </c>
      <c r="P119" s="25">
        <f>O119*1.22</f>
        <v>0.96157959999999998</v>
      </c>
      <c r="Q119" s="84"/>
      <c r="R119" s="78">
        <f>P119</f>
        <v>0.96157959999999998</v>
      </c>
      <c r="S119" s="84"/>
      <c r="T119" s="84"/>
      <c r="U119" s="30" t="s">
        <v>828</v>
      </c>
      <c r="V119" s="30" t="s">
        <v>57</v>
      </c>
      <c r="W119" s="30" t="s">
        <v>829</v>
      </c>
      <c r="X119" s="85">
        <v>46266</v>
      </c>
      <c r="Y119" s="86">
        <f>X119+45</f>
        <v>46311</v>
      </c>
      <c r="Z119" s="87"/>
      <c r="AA119" s="87"/>
      <c r="AB119" s="87"/>
      <c r="AC119" s="87"/>
      <c r="AD119" s="87" t="str">
        <f t="shared" si="52"/>
        <v>Поставка канцелярских товаров</v>
      </c>
      <c r="AE119" s="87"/>
      <c r="AF119" s="44" t="s">
        <v>222</v>
      </c>
      <c r="AG119" s="87" t="s">
        <v>106</v>
      </c>
      <c r="AH119" s="87">
        <v>1</v>
      </c>
      <c r="AI119" s="87">
        <v>93000000000</v>
      </c>
      <c r="AJ119" s="87" t="s">
        <v>184</v>
      </c>
      <c r="AK119" s="86">
        <f t="shared" si="64"/>
        <v>46331</v>
      </c>
      <c r="AL119" s="86">
        <v>46397</v>
      </c>
      <c r="AM119" s="86">
        <f t="shared" si="56"/>
        <v>46427</v>
      </c>
      <c r="AN119" s="88">
        <v>2027</v>
      </c>
      <c r="AO119" s="87"/>
      <c r="AP119" s="87"/>
      <c r="AQ119" s="87"/>
      <c r="AR119" s="87"/>
      <c r="AS119" s="87"/>
      <c r="AT119" s="87"/>
      <c r="AU119" s="87"/>
      <c r="AV119" s="87"/>
      <c r="AW119" s="87"/>
      <c r="AX119" s="87"/>
      <c r="AY119" s="87"/>
      <c r="AZ119" s="87"/>
    </row>
    <row r="121" spans="1:52" x14ac:dyDescent="0.25">
      <c r="P121" s="274"/>
    </row>
  </sheetData>
  <autoFilter ref="A5:BZ118"/>
  <mergeCells count="51">
    <mergeCell ref="A2:A4"/>
    <mergeCell ref="B2:B4"/>
    <mergeCell ref="C2:D2"/>
    <mergeCell ref="E2:E4"/>
    <mergeCell ref="F2:F4"/>
    <mergeCell ref="G2:G4"/>
    <mergeCell ref="H2:H4"/>
    <mergeCell ref="I2:I4"/>
    <mergeCell ref="J2:J4"/>
    <mergeCell ref="K2:K4"/>
    <mergeCell ref="L2:L4"/>
    <mergeCell ref="M2:M4"/>
    <mergeCell ref="N2:N4"/>
    <mergeCell ref="O2:O4"/>
    <mergeCell ref="P2:P4"/>
    <mergeCell ref="Q2:T3"/>
    <mergeCell ref="U2:U4"/>
    <mergeCell ref="V2:V4"/>
    <mergeCell ref="W2:W4"/>
    <mergeCell ref="X2:X4"/>
    <mergeCell ref="Y2:Y4"/>
    <mergeCell ref="Z2:AC2"/>
    <mergeCell ref="AD2:AM2"/>
    <mergeCell ref="AN2:AN4"/>
    <mergeCell ref="AO2:AO4"/>
    <mergeCell ref="AL3:AL4"/>
    <mergeCell ref="AM3:AM4"/>
    <mergeCell ref="AP2:AW2"/>
    <mergeCell ref="AX2:AX4"/>
    <mergeCell ref="AY2:AY4"/>
    <mergeCell ref="AZ2:AZ4"/>
    <mergeCell ref="C3:C4"/>
    <mergeCell ref="D3:D4"/>
    <mergeCell ref="Z3:Z4"/>
    <mergeCell ref="AA3:AA4"/>
    <mergeCell ref="AB3:AB4"/>
    <mergeCell ref="AC3:AC4"/>
    <mergeCell ref="AD3:AD4"/>
    <mergeCell ref="AE3:AE4"/>
    <mergeCell ref="AF3:AG3"/>
    <mergeCell ref="AH3:AH4"/>
    <mergeCell ref="AI3:AJ3"/>
    <mergeCell ref="AK3:AK4"/>
    <mergeCell ref="AU3:AU4"/>
    <mergeCell ref="AV3:AV4"/>
    <mergeCell ref="AW3:AW4"/>
    <mergeCell ref="AP3:AP4"/>
    <mergeCell ref="AQ3:AQ4"/>
    <mergeCell ref="AR3:AR4"/>
    <mergeCell ref="AS3:AS4"/>
    <mergeCell ref="AT3:AT4"/>
  </mergeCells>
  <conditionalFormatting sqref="J85">
    <cfRule type="expression" dxfId="177" priority="125">
      <formula>J86&lt;&gt;IF(I86=VLOOKUP(I86,#REF!,1,FALSE),"2_Только субъекты МСП")</formula>
    </cfRule>
  </conditionalFormatting>
  <conditionalFormatting sqref="J85">
    <cfRule type="expression" dxfId="176" priority="124">
      <formula>J86=IFERROR(VLOOKUP(I86,#REF!,1,FALSE),"2_Только субъекты МСП")</formula>
    </cfRule>
  </conditionalFormatting>
  <conditionalFormatting sqref="J86">
    <cfRule type="expression" dxfId="175" priority="123">
      <formula>J87&lt;&gt;IF(I87=VLOOKUP(I87,#REF!,1,FALSE),"2_Только субъекты МСП")</formula>
    </cfRule>
  </conditionalFormatting>
  <conditionalFormatting sqref="J86">
    <cfRule type="expression" dxfId="174" priority="122">
      <formula>J87=IFERROR(VLOOKUP(I87,#REF!,1,FALSE),"2_Только субъекты МСП")</formula>
    </cfRule>
  </conditionalFormatting>
  <conditionalFormatting sqref="J87">
    <cfRule type="expression" dxfId="173" priority="121">
      <formula>J88&lt;&gt;IF(I88=VLOOKUP(I88,#REF!,1,FALSE),"2_Только субъекты МСП")</formula>
    </cfRule>
  </conditionalFormatting>
  <conditionalFormatting sqref="J87">
    <cfRule type="expression" dxfId="172" priority="120">
      <formula>J88=IFERROR(VLOOKUP(I88,#REF!,1,FALSE),"2_Только субъекты МСП")</formula>
    </cfRule>
  </conditionalFormatting>
  <conditionalFormatting sqref="J88">
    <cfRule type="expression" dxfId="171" priority="119">
      <formula>J89&lt;&gt;IF(I89=VLOOKUP(I89,#REF!,1,FALSE),"2_Только субъекты МСП")</formula>
    </cfRule>
  </conditionalFormatting>
  <conditionalFormatting sqref="J88">
    <cfRule type="expression" dxfId="170" priority="118">
      <formula>J89=IFERROR(VLOOKUP(I89,#REF!,1,FALSE),"2_Только субъекты МСП")</formula>
    </cfRule>
  </conditionalFormatting>
  <conditionalFormatting sqref="J89">
    <cfRule type="expression" dxfId="169" priority="117">
      <formula>J90&lt;&gt;IF(I90=VLOOKUP(I90,#REF!,1,FALSE),"2_Только субъекты МСП")</formula>
    </cfRule>
  </conditionalFormatting>
  <conditionalFormatting sqref="J89">
    <cfRule type="expression" dxfId="168" priority="116">
      <formula>J90=IFERROR(VLOOKUP(I90,#REF!,1,FALSE),"2_Только субъекты МСП")</formula>
    </cfRule>
  </conditionalFormatting>
  <conditionalFormatting sqref="J91">
    <cfRule type="expression" dxfId="167" priority="115">
      <formula>J92&lt;&gt;IF(I92=VLOOKUP(I92,#REF!,1,FALSE),"2_Только субъекты МСП")</formula>
    </cfRule>
  </conditionalFormatting>
  <conditionalFormatting sqref="J91">
    <cfRule type="expression" dxfId="166" priority="114">
      <formula>J92=IFERROR(VLOOKUP(I92,#REF!,1,FALSE),"2_Только субъекты МСП")</formula>
    </cfRule>
  </conditionalFormatting>
  <conditionalFormatting sqref="J92">
    <cfRule type="expression" dxfId="165" priority="113">
      <formula>J93&lt;&gt;IF(I93=VLOOKUP(I93,#REF!,1,FALSE),"2_Только субъекты МСП")</formula>
    </cfRule>
  </conditionalFormatting>
  <conditionalFormatting sqref="J92">
    <cfRule type="expression" dxfId="164" priority="112">
      <formula>J93=IFERROR(VLOOKUP(I93,#REF!,1,FALSE),"2_Только субъекты МСП")</formula>
    </cfRule>
  </conditionalFormatting>
  <conditionalFormatting sqref="J93">
    <cfRule type="expression" dxfId="163" priority="111">
      <formula>J94&lt;&gt;IF(I94=VLOOKUP(I94,#REF!,1,FALSE),"2_Только субъекты МСП")</formula>
    </cfRule>
  </conditionalFormatting>
  <conditionalFormatting sqref="J93">
    <cfRule type="expression" dxfId="162" priority="110">
      <formula>J94=IFERROR(VLOOKUP(I94,#REF!,1,FALSE),"2_Только субъекты МСП")</formula>
    </cfRule>
  </conditionalFormatting>
  <conditionalFormatting sqref="J50">
    <cfRule type="expression" dxfId="161" priority="109">
      <formula>J51&lt;&gt;IF(I51=VLOOKUP(I51,#REF!,1,FALSE),"2_Только субъекты МСП")</formula>
    </cfRule>
  </conditionalFormatting>
  <conditionalFormatting sqref="J50">
    <cfRule type="expression" dxfId="160" priority="108">
      <formula>J51=IFERROR(VLOOKUP(I51,#REF!,1,FALSE),"2_Только субъекты МСП")</formula>
    </cfRule>
  </conditionalFormatting>
  <conditionalFormatting sqref="J51">
    <cfRule type="expression" dxfId="159" priority="107">
      <formula>J52&lt;&gt;IF(I52=VLOOKUP(I52,#REF!,1,FALSE),"2_Только субъекты МСП")</formula>
    </cfRule>
  </conditionalFormatting>
  <conditionalFormatting sqref="J51">
    <cfRule type="expression" dxfId="158" priority="106">
      <formula>J52=IFERROR(VLOOKUP(I52,#REF!,1,FALSE),"2_Только субъекты МСП")</formula>
    </cfRule>
  </conditionalFormatting>
  <conditionalFormatting sqref="J52">
    <cfRule type="expression" dxfId="157" priority="105">
      <formula>J53&lt;&gt;IF(I53=VLOOKUP(I53,#REF!,1,FALSE),"2_Только субъекты МСП")</formula>
    </cfRule>
  </conditionalFormatting>
  <conditionalFormatting sqref="J52">
    <cfRule type="expression" dxfId="156" priority="104">
      <formula>J53=IFERROR(VLOOKUP(I53,#REF!,1,FALSE),"2_Только субъекты МСП")</formula>
    </cfRule>
  </conditionalFormatting>
  <conditionalFormatting sqref="J53">
    <cfRule type="expression" dxfId="155" priority="103">
      <formula>J54&lt;&gt;IF(I54=VLOOKUP(I54,#REF!,1,FALSE),"2_Только субъекты МСП")</formula>
    </cfRule>
  </conditionalFormatting>
  <conditionalFormatting sqref="J53">
    <cfRule type="expression" dxfId="154" priority="102">
      <formula>J54=IFERROR(VLOOKUP(I54,#REF!,1,FALSE),"2_Только субъекты МСП")</formula>
    </cfRule>
  </conditionalFormatting>
  <conditionalFormatting sqref="J54">
    <cfRule type="expression" dxfId="153" priority="101">
      <formula>J55&lt;&gt;IF(I55=VLOOKUP(I55,#REF!,1,FALSE),"2_Только субъекты МСП")</formula>
    </cfRule>
  </conditionalFormatting>
  <conditionalFormatting sqref="J54">
    <cfRule type="expression" dxfId="152" priority="100">
      <formula>J55=IFERROR(VLOOKUP(I55,#REF!,1,FALSE),"2_Только субъекты МСП")</formula>
    </cfRule>
  </conditionalFormatting>
  <conditionalFormatting sqref="J55">
    <cfRule type="expression" dxfId="151" priority="99">
      <formula>J56&lt;&gt;IF(I56=VLOOKUP(I56,#REF!,1,FALSE),"2_Только субъекты МСП")</formula>
    </cfRule>
  </conditionalFormatting>
  <conditionalFormatting sqref="J55">
    <cfRule type="expression" dxfId="150" priority="98">
      <formula>J56=IFERROR(VLOOKUP(I56,#REF!,1,FALSE),"2_Только субъекты МСП")</formula>
    </cfRule>
  </conditionalFormatting>
  <conditionalFormatting sqref="J56">
    <cfRule type="expression" dxfId="149" priority="97">
      <formula>J57&lt;&gt;IF(I57=VLOOKUP(I57,#REF!,1,FALSE),"2_Только субъекты МСП")</formula>
    </cfRule>
  </conditionalFormatting>
  <conditionalFormatting sqref="J56">
    <cfRule type="expression" dxfId="148" priority="96">
      <formula>J57=IFERROR(VLOOKUP(I57,#REF!,1,FALSE),"2_Только субъекты МСП")</formula>
    </cfRule>
  </conditionalFormatting>
  <conditionalFormatting sqref="J57">
    <cfRule type="expression" dxfId="147" priority="95">
      <formula>J58&lt;&gt;IF(I58=VLOOKUP(I58,#REF!,1,FALSE),"2_Только субъекты МСП")</formula>
    </cfRule>
  </conditionalFormatting>
  <conditionalFormatting sqref="J57">
    <cfRule type="expression" dxfId="146" priority="94">
      <formula>J58=IFERROR(VLOOKUP(I58,#REF!,1,FALSE),"2_Только субъекты МСП")</formula>
    </cfRule>
  </conditionalFormatting>
  <conditionalFormatting sqref="J58">
    <cfRule type="expression" dxfId="145" priority="93">
      <formula>J59&lt;&gt;IF(I59=VLOOKUP(I59,#REF!,1,FALSE),"2_Только субъекты МСП")</formula>
    </cfRule>
  </conditionalFormatting>
  <conditionalFormatting sqref="J58">
    <cfRule type="expression" dxfId="144" priority="92">
      <formula>J59=IFERROR(VLOOKUP(I59,#REF!,1,FALSE),"2_Только субъекты МСП")</formula>
    </cfRule>
  </conditionalFormatting>
  <conditionalFormatting sqref="J59">
    <cfRule type="expression" dxfId="143" priority="91">
      <formula>J60&lt;&gt;IF(I60=VLOOKUP(I60,#REF!,1,FALSE),"2_Только субъекты МСП")</formula>
    </cfRule>
  </conditionalFormatting>
  <conditionalFormatting sqref="J59">
    <cfRule type="expression" dxfId="142" priority="90">
      <formula>J60=IFERROR(VLOOKUP(I60,#REF!,1,FALSE),"2_Только субъекты МСП")</formula>
    </cfRule>
  </conditionalFormatting>
  <conditionalFormatting sqref="J60">
    <cfRule type="expression" dxfId="141" priority="89">
      <formula>J61&lt;&gt;IF(I61=VLOOKUP(I61,#REF!,1,FALSE),"2_Только субъекты МСП")</formula>
    </cfRule>
  </conditionalFormatting>
  <conditionalFormatting sqref="J60">
    <cfRule type="expression" dxfId="140" priority="88">
      <formula>J61=IFERROR(VLOOKUP(I61,#REF!,1,FALSE),"2_Только субъекты МСП")</formula>
    </cfRule>
  </conditionalFormatting>
  <conditionalFormatting sqref="J61">
    <cfRule type="expression" dxfId="139" priority="87">
      <formula>J62&lt;&gt;IF(I62=VLOOKUP(I62,#REF!,1,FALSE),"2_Только субъекты МСП")</formula>
    </cfRule>
  </conditionalFormatting>
  <conditionalFormatting sqref="J61">
    <cfRule type="expression" dxfId="138" priority="86">
      <formula>J62=IFERROR(VLOOKUP(I62,#REF!,1,FALSE),"2_Только субъекты МСП")</formula>
    </cfRule>
  </conditionalFormatting>
  <conditionalFormatting sqref="J94">
    <cfRule type="expression" dxfId="137" priority="85">
      <formula>J95&lt;&gt;IF(I95=VLOOKUP(I95,#REF!,1,FALSE),"2_Только субъекты МСП")</formula>
    </cfRule>
  </conditionalFormatting>
  <conditionalFormatting sqref="J94">
    <cfRule type="expression" dxfId="136" priority="84">
      <formula>J95=IFERROR(VLOOKUP(I95,#REF!,1,FALSE),"2_Только субъекты МСП")</formula>
    </cfRule>
  </conditionalFormatting>
  <conditionalFormatting sqref="J47:J48">
    <cfRule type="expression" dxfId="135" priority="53">
      <formula>J48&lt;&gt;IF(I48=VLOOKUP(I48,#REF!,1,FALSE),"2_Только субъекты МСП")</formula>
    </cfRule>
  </conditionalFormatting>
  <conditionalFormatting sqref="J47:J48">
    <cfRule type="expression" dxfId="134" priority="52">
      <formula>J48=IFERROR(VLOOKUP(I48,#REF!,1,FALSE),"2_Только субъекты МСП")</formula>
    </cfRule>
  </conditionalFormatting>
  <conditionalFormatting sqref="J49">
    <cfRule type="expression" dxfId="133" priority="51">
      <formula>J50&lt;&gt;IF(I50=VLOOKUP(I50,#REF!,1,FALSE),"2_Только субъекты МСП")</formula>
    </cfRule>
  </conditionalFormatting>
  <conditionalFormatting sqref="J49">
    <cfRule type="expression" dxfId="132" priority="50">
      <formula>J50=IFERROR(VLOOKUP(I50,#REF!,1,FALSE),"2_Только субъекты МСП")</formula>
    </cfRule>
  </conditionalFormatting>
  <conditionalFormatting sqref="J26:J29">
    <cfRule type="expression" dxfId="131" priority="49">
      <formula>J27&lt;&gt;IF(I27=VLOOKUP(I27,#REF!,1,FALSE),"2_Только субъекты МСП")</formula>
    </cfRule>
  </conditionalFormatting>
  <conditionalFormatting sqref="J26:J29">
    <cfRule type="expression" dxfId="130" priority="48">
      <formula>J27=IFERROR(VLOOKUP(I27,#REF!,1,FALSE),"2_Только субъекты МСП")</formula>
    </cfRule>
  </conditionalFormatting>
  <conditionalFormatting sqref="J113:J118">
    <cfRule type="expression" dxfId="129" priority="47">
      <formula>J114&lt;&gt;IF(I114=VLOOKUP(I114,#REF!,1,FALSE),"2_Только субъекты МСП")</formula>
    </cfRule>
  </conditionalFormatting>
  <conditionalFormatting sqref="J113:J118">
    <cfRule type="expression" dxfId="128" priority="46">
      <formula>J114=IFERROR(VLOOKUP(I114,#REF!,1,FALSE),"2_Только субъекты МСП")</formula>
    </cfRule>
  </conditionalFormatting>
  <conditionalFormatting sqref="J35">
    <cfRule type="expression" dxfId="127" priority="45">
      <formula>J19=IFERROR(VLOOKUP(I19,#REF!,1,FALSE),"2_Только субъекты МСП")</formula>
    </cfRule>
  </conditionalFormatting>
  <conditionalFormatting sqref="J34">
    <cfRule type="expression" dxfId="126" priority="44">
      <formula>J19=IFERROR(VLOOKUP(I19,#REF!,1,FALSE),"2_Только субъекты МСП")</formula>
    </cfRule>
  </conditionalFormatting>
  <conditionalFormatting sqref="J33">
    <cfRule type="expression" dxfId="125" priority="43">
      <formula>J19=IFERROR(VLOOKUP(I19,#REF!,1,FALSE),"2_Только субъекты МСП")</formula>
    </cfRule>
  </conditionalFormatting>
  <conditionalFormatting sqref="J32">
    <cfRule type="expression" dxfId="124" priority="42">
      <formula>J19=IFERROR(VLOOKUP(I19,#REF!,1,FALSE),"2_Только субъекты МСП")</formula>
    </cfRule>
  </conditionalFormatting>
  <conditionalFormatting sqref="J31">
    <cfRule type="expression" dxfId="123" priority="41">
      <formula>J19=IFERROR(VLOOKUP(I19,#REF!,1,FALSE),"2_Только субъекты МСП")</formula>
    </cfRule>
  </conditionalFormatting>
  <conditionalFormatting sqref="J30">
    <cfRule type="expression" dxfId="122" priority="40">
      <formula>J19=IFERROR(VLOOKUP(I19,#REF!,1,FALSE),"2_Только субъекты МСП")</formula>
    </cfRule>
  </conditionalFormatting>
  <conditionalFormatting sqref="J35">
    <cfRule type="expression" dxfId="121" priority="39">
      <formula>J19&lt;&gt;IF(I19=VLOOKUP(I19,#REF!,1,FALSE),"2_Только субъекты МСП")</formula>
    </cfRule>
  </conditionalFormatting>
  <conditionalFormatting sqref="J34">
    <cfRule type="expression" dxfId="120" priority="38">
      <formula>J19&lt;&gt;IF(I19=VLOOKUP(I19,#REF!,1,FALSE),"2_Только субъекты МСП")</formula>
    </cfRule>
  </conditionalFormatting>
  <conditionalFormatting sqref="J33">
    <cfRule type="expression" dxfId="119" priority="37">
      <formula>J19&lt;&gt;IF(I19=VLOOKUP(I19,#REF!,1,FALSE),"2_Только субъекты МСП")</formula>
    </cfRule>
  </conditionalFormatting>
  <conditionalFormatting sqref="J32">
    <cfRule type="expression" dxfId="118" priority="36">
      <formula>J19&lt;&gt;IF(I19=VLOOKUP(I19,#REF!,1,FALSE),"2_Только субъекты МСП")</formula>
    </cfRule>
  </conditionalFormatting>
  <conditionalFormatting sqref="J31">
    <cfRule type="expression" dxfId="117" priority="35">
      <formula>J19&lt;&gt;IF(I19=VLOOKUP(I19,#REF!,1,FALSE),"2_Только субъекты МСП")</formula>
    </cfRule>
  </conditionalFormatting>
  <conditionalFormatting sqref="J30">
    <cfRule type="expression" dxfId="116" priority="34">
      <formula>J19&lt;&gt;IF(I19=VLOOKUP(I19,#REF!,1,FALSE),"2_Только субъекты МСП")</formula>
    </cfRule>
  </conditionalFormatting>
  <conditionalFormatting sqref="J41">
    <cfRule type="expression" dxfId="115" priority="33">
      <formula>J18=IFERROR(VLOOKUP(I18,#REF!,1,FALSE),"2_Только субъекты МСП")</formula>
    </cfRule>
  </conditionalFormatting>
  <conditionalFormatting sqref="J40">
    <cfRule type="expression" dxfId="114" priority="32">
      <formula>J18=IFERROR(VLOOKUP(I18,#REF!,1,FALSE),"2_Только субъекты МСП")</formula>
    </cfRule>
  </conditionalFormatting>
  <conditionalFormatting sqref="J39">
    <cfRule type="expression" dxfId="113" priority="31">
      <formula>J18=IFERROR(VLOOKUP(I18,#REF!,1,FALSE),"2_Только субъекты МСП")</formula>
    </cfRule>
  </conditionalFormatting>
  <conditionalFormatting sqref="J38">
    <cfRule type="expression" dxfId="112" priority="30">
      <formula>J18=IFERROR(VLOOKUP(I18,#REF!,1,FALSE),"2_Только субъекты МСП")</formula>
    </cfRule>
  </conditionalFormatting>
  <conditionalFormatting sqref="J37">
    <cfRule type="expression" dxfId="111" priority="29">
      <formula>J18=IFERROR(VLOOKUP(I18,#REF!,1,FALSE),"2_Только субъекты МСП")</formula>
    </cfRule>
  </conditionalFormatting>
  <conditionalFormatting sqref="J36">
    <cfRule type="expression" dxfId="110" priority="28">
      <formula>J18=IFERROR(VLOOKUP(I18,#REF!,1,FALSE),"2_Только субъекты МСП")</formula>
    </cfRule>
  </conditionalFormatting>
  <conditionalFormatting sqref="J41">
    <cfRule type="expression" dxfId="109" priority="27">
      <formula>J18&lt;&gt;IF(I18=VLOOKUP(I18,#REF!,1,FALSE),"2_Только субъекты МСП")</formula>
    </cfRule>
  </conditionalFormatting>
  <conditionalFormatting sqref="J40">
    <cfRule type="expression" dxfId="108" priority="26">
      <formula>J18&lt;&gt;IF(I18=VLOOKUP(I18,#REF!,1,FALSE),"2_Только субъекты МСП")</formula>
    </cfRule>
  </conditionalFormatting>
  <conditionalFormatting sqref="J39">
    <cfRule type="expression" dxfId="107" priority="25">
      <formula>J18&lt;&gt;IF(I18=VLOOKUP(I18,#REF!,1,FALSE),"2_Только субъекты МСП")</formula>
    </cfRule>
  </conditionalFormatting>
  <conditionalFormatting sqref="J38">
    <cfRule type="expression" dxfId="106" priority="24">
      <formula>J18&lt;&gt;IF(I18=VLOOKUP(I18,#REF!,1,FALSE),"2_Только субъекты МСП")</formula>
    </cfRule>
  </conditionalFormatting>
  <conditionalFormatting sqref="J37">
    <cfRule type="expression" dxfId="105" priority="23">
      <formula>J18&lt;&gt;IF(I18=VLOOKUP(I18,#REF!,1,FALSE),"2_Только субъекты МСП")</formula>
    </cfRule>
  </conditionalFormatting>
  <conditionalFormatting sqref="J36">
    <cfRule type="expression" dxfId="104" priority="22">
      <formula>J18&lt;&gt;IF(I18=VLOOKUP(I18,#REF!,1,FALSE),"2_Только субъекты МСП")</formula>
    </cfRule>
  </conditionalFormatting>
  <conditionalFormatting sqref="J44">
    <cfRule type="expression" dxfId="103" priority="21">
      <formula>J17=IFERROR(VLOOKUP(I17,#REF!,1,FALSE),"2_Только субъекты МСП")</formula>
    </cfRule>
  </conditionalFormatting>
  <conditionalFormatting sqref="J44">
    <cfRule type="expression" dxfId="102" priority="20">
      <formula>J17=IFERROR(VLOOKUP(I17,#REF!,1,FALSE),"2_Только субъекты МСП")</formula>
    </cfRule>
  </conditionalFormatting>
  <conditionalFormatting sqref="J43">
    <cfRule type="expression" dxfId="101" priority="19">
      <formula>J17=IFERROR(VLOOKUP(I17,#REF!,1,FALSE),"2_Только субъекты МСП")</formula>
    </cfRule>
  </conditionalFormatting>
  <conditionalFormatting sqref="J42">
    <cfRule type="expression" dxfId="100" priority="18">
      <formula>J17=IFERROR(VLOOKUP(I17,#REF!,1,FALSE),"2_Только субъекты МСП")</formula>
    </cfRule>
  </conditionalFormatting>
  <conditionalFormatting sqref="J44">
    <cfRule type="expression" dxfId="99" priority="17">
      <formula>J17&lt;&gt;IF(I17=VLOOKUP(I17,#REF!,1,FALSE),"2_Только субъекты МСП")</formula>
    </cfRule>
  </conditionalFormatting>
  <conditionalFormatting sqref="J43">
    <cfRule type="expression" dxfId="98" priority="16">
      <formula>J17&lt;&gt;IF(I17=VLOOKUP(I17,#REF!,1,FALSE),"2_Только субъекты МСП")</formula>
    </cfRule>
  </conditionalFormatting>
  <conditionalFormatting sqref="J42">
    <cfRule type="expression" dxfId="97" priority="15">
      <formula>J17&lt;&gt;IF(I17=VLOOKUP(I17,#REF!,1,FALSE),"2_Только субъекты МСП")</formula>
    </cfRule>
  </conditionalFormatting>
  <conditionalFormatting sqref="J81">
    <cfRule type="expression" dxfId="96" priority="14">
      <formula>J82&lt;&gt;IF(I82=VLOOKUP(I82,#REF!,1,FALSE),"2_Только субъекты МСП")</formula>
    </cfRule>
  </conditionalFormatting>
  <conditionalFormatting sqref="J81">
    <cfRule type="expression" dxfId="95" priority="13">
      <formula>J82=IFERROR(VLOOKUP(I82,#REF!,1,FALSE),"2_Только субъекты МСП")</formula>
    </cfRule>
  </conditionalFormatting>
  <conditionalFormatting sqref="J82">
    <cfRule type="expression" dxfId="94" priority="12">
      <formula>J80=IFERROR(VLOOKUP(I80,#REF!,1,FALSE),"2_Только субъекты МСП")</formula>
    </cfRule>
  </conditionalFormatting>
  <conditionalFormatting sqref="J83">
    <cfRule type="expression" dxfId="93" priority="11">
      <formula>J80=IFERROR(VLOOKUP(I80,#REF!,1,FALSE),"2_Только субъекты МСП")</formula>
    </cfRule>
  </conditionalFormatting>
  <conditionalFormatting sqref="J82">
    <cfRule type="expression" dxfId="92" priority="10">
      <formula>J80&lt;&gt;IF(I80=VLOOKUP(I80,#REF!,1,FALSE),"2_Только субъекты МСП")</formula>
    </cfRule>
  </conditionalFormatting>
  <conditionalFormatting sqref="J83">
    <cfRule type="expression" dxfId="91" priority="9">
      <formula>J80&lt;&gt;IF(I80=VLOOKUP(I80,#REF!,1,FALSE),"2_Только субъекты МСП")</formula>
    </cfRule>
  </conditionalFormatting>
  <conditionalFormatting sqref="J84">
    <cfRule type="expression" dxfId="90" priority="8">
      <formula>J81&lt;&gt;IF(I81=VLOOKUP(I81,#REF!,1,FALSE),"2_Только субъекты МСП")</formula>
    </cfRule>
  </conditionalFormatting>
  <conditionalFormatting sqref="J84">
    <cfRule type="expression" dxfId="89" priority="7">
      <formula>J81=IFERROR(VLOOKUP(I81,#REF!,1,FALSE),"2_Только субъекты МСП")</formula>
    </cfRule>
  </conditionalFormatting>
  <conditionalFormatting sqref="J83">
    <cfRule type="expression" dxfId="88" priority="6">
      <formula>J84&lt;&gt;IF(I84=VLOOKUP(I84,#REF!,1,FALSE),"2_Только субъекты МСП")</formula>
    </cfRule>
  </conditionalFormatting>
  <conditionalFormatting sqref="J83">
    <cfRule type="expression" dxfId="87" priority="5">
      <formula>J84=IFERROR(VLOOKUP(I84,#REF!,1,FALSE),"2_Только субъекты МСП")</formula>
    </cfRule>
  </conditionalFormatting>
  <pageMargins left="0.7" right="0.7" top="0.75" bottom="0.75" header="0.3" footer="0.3"/>
  <pageSetup paperSize="9" orientation="portrait"/>
  <legacy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89" id="{007500F4-00F7-4A53-A0DA-00300077000F}">
            <xm:f>'План закупки 2026'!J97=IFERROR(VLOOKUP('План закупки 2026'!I97,'План закупки 2026'!#REF!,1,FALSE),"2_Только субъекты МСП")</xm:f>
            <x14:dxf>
              <fill>
                <patternFill patternType="solid">
                  <fgColor indexed="2"/>
                  <bgColor indexed="2"/>
                </patternFill>
              </fill>
            </x14:dxf>
          </x14:cfRule>
          <xm:sqref>J79</xm:sqref>
        </x14:conditionalFormatting>
        <x14:conditionalFormatting xmlns:xm="http://schemas.microsoft.com/office/excel/2006/main">
          <x14:cfRule type="expression" priority="474" id="{0012005A-00C9-4761-916C-00EC00B20030}">
            <xm:f>'План закупки 2026'!J61&lt;&gt;IF('План закупки 2026'!I61=VLOOKUP('План закупки 2026'!I61,'План закупки 2026'!#REF!,1,FALSE),"2_Только субъекты МСП")</xm:f>
            <x14:dxf>
              <fill>
                <patternFill patternType="solid">
                  <fgColor indexed="2"/>
                  <bgColor indexed="2"/>
                </patternFill>
              </fill>
            </x14:dxf>
          </x14:cfRule>
          <xm:sqref>J63:J76</xm:sqref>
        </x14:conditionalFormatting>
        <x14:conditionalFormatting xmlns:xm="http://schemas.microsoft.com/office/excel/2006/main">
          <x14:cfRule type="expression" priority="464" id="{0087003A-0090-40A9-99A2-00B9009E00BD}">
            <xm:f>'План закупки 2026'!J108&lt;&gt;IF('План закупки 2026'!I108=VLOOKUP('План закупки 2026'!I108,'План закупки 2026'!#REF!,1,FALSE),"2_Только субъекты МСП")</xm:f>
            <x14:dxf>
              <fill>
                <patternFill patternType="solid">
                  <fgColor indexed="2"/>
                  <bgColor indexed="2"/>
                </patternFill>
              </fill>
            </x14:dxf>
          </x14:cfRule>
          <xm:sqref>J108</xm:sqref>
        </x14:conditionalFormatting>
        <x14:conditionalFormatting xmlns:xm="http://schemas.microsoft.com/office/excel/2006/main">
          <x14:cfRule type="expression" priority="433" id="{0004006B-0001-49F5-899C-00BF00970082}">
            <xm:f>'План закупки 2026'!J55=IFERROR(VLOOKUP('План закупки 2026'!I55,'План закупки 2026'!#REF!,1,FALSE),"2_Только субъекты МСП")</xm:f>
            <x14:dxf>
              <fill>
                <patternFill patternType="solid">
                  <fgColor indexed="2"/>
                  <bgColor indexed="2"/>
                </patternFill>
              </fill>
            </x14:dxf>
          </x14:cfRule>
          <xm:sqref>J96</xm:sqref>
        </x14:conditionalFormatting>
        <x14:conditionalFormatting xmlns:xm="http://schemas.microsoft.com/office/excel/2006/main">
          <x14:cfRule type="expression" priority="432" id="{00C20041-00BA-4092-8370-00C6009B0078}">
            <xm:f>'План закупки 2026'!J55&lt;&gt;IF('План закупки 2026'!I55=VLOOKUP('План закупки 2026'!I55,'План закупки 2026'!#REF!,1,FALSE),"2_Только субъекты МСП")</xm:f>
            <x14:dxf>
              <fill>
                <patternFill patternType="solid">
                  <fgColor indexed="2"/>
                  <bgColor indexed="2"/>
                </patternFill>
              </fill>
            </x14:dxf>
          </x14:cfRule>
          <xm:sqref>J96</xm:sqref>
        </x14:conditionalFormatting>
        <x14:conditionalFormatting xmlns:xm="http://schemas.microsoft.com/office/excel/2006/main">
          <x14:cfRule type="expression" priority="417" id="{00B400E1-00A3-4CF7-8BB1-0049002D006D}">
            <xm:f>'План закупки 2026'!J97=IFERROR(VLOOKUP('План закупки 2026'!I97,'План закупки 2026'!#REF!,1,FALSE),"2_Только субъекты МСП")</xm:f>
            <x14:dxf>
              <fill>
                <patternFill patternType="solid">
                  <fgColor indexed="2"/>
                  <bgColor indexed="2"/>
                </patternFill>
              </fill>
            </x14:dxf>
          </x14:cfRule>
          <xm:sqref>J80</xm:sqref>
        </x14:conditionalFormatting>
        <x14:conditionalFormatting xmlns:xm="http://schemas.microsoft.com/office/excel/2006/main">
          <x14:cfRule type="expression" priority="415" id="{00AC0072-00A8-422A-930C-006E009A0041}">
            <xm:f>'План закупки 2026'!J97&lt;&gt;IF('План закупки 2026'!I97=VLOOKUP('План закупки 2026'!I97,'План закупки 2026'!#REF!,1,FALSE),"2_Только субъекты МСП")</xm:f>
            <x14:dxf>
              <fill>
                <patternFill patternType="solid">
                  <fgColor indexed="2"/>
                  <bgColor indexed="2"/>
                </patternFill>
              </fill>
            </x14:dxf>
          </x14:cfRule>
          <xm:sqref>J80</xm:sqref>
        </x14:conditionalFormatting>
        <x14:conditionalFormatting xmlns:xm="http://schemas.microsoft.com/office/excel/2006/main">
          <x14:cfRule type="expression" priority="371" id="{00AB0039-0026-4333-90A6-00BB0031003F}">
            <xm:f>'План закупки 2026'!J222&lt;&gt;IF('План закупки 2026'!I222=VLOOKUP('План закупки 2026'!I222,'План закупки 2026'!#REF!,1,FALSE),"2_Только субъекты МСП")</xm:f>
            <x14:dxf>
              <fill>
                <patternFill patternType="solid">
                  <fgColor indexed="2"/>
                  <bgColor indexed="2"/>
                </patternFill>
              </fill>
            </x14:dxf>
          </x14:cfRule>
          <xm:sqref>J110</xm:sqref>
        </x14:conditionalFormatting>
        <x14:conditionalFormatting xmlns:xm="http://schemas.microsoft.com/office/excel/2006/main">
          <x14:cfRule type="expression" priority="370" id="{00270016-00B8-41BA-BBA2-007700FF00C1}">
            <xm:f>'План закупки 2026'!J222=IFERROR(VLOOKUP('План закупки 2026'!I222,'План закупки 2026'!#REF!,1,FALSE),"2_Только субъекты МСП")</xm:f>
            <x14:dxf>
              <fill>
                <patternFill patternType="solid">
                  <fgColor indexed="2"/>
                  <bgColor indexed="2"/>
                </patternFill>
              </fill>
            </x14:dxf>
          </x14:cfRule>
          <xm:sqref>J110</xm:sqref>
        </x14:conditionalFormatting>
        <x14:conditionalFormatting xmlns:xm="http://schemas.microsoft.com/office/excel/2006/main">
          <x14:cfRule type="expression" priority="342" id="{00440090-00D6-4E02-BCC8-00F5005F00E5}">
            <xm:f>'План закупки 2026'!J129&lt;&gt;IF('План закупки 2026'!I129=VLOOKUP('План закупки 2026'!I129,'План закупки 2026'!#REF!,1,FALSE),"2_Только субъекты МСП")</xm:f>
            <x14:dxf>
              <fill>
                <patternFill patternType="solid">
                  <fgColor indexed="2"/>
                  <bgColor indexed="2"/>
                </patternFill>
              </fill>
            </x14:dxf>
          </x14:cfRule>
          <xm:sqref>J109</xm:sqref>
        </x14:conditionalFormatting>
        <x14:conditionalFormatting xmlns:xm="http://schemas.microsoft.com/office/excel/2006/main">
          <x14:cfRule type="expression" priority="321" id="{00E60048-00A0-41A6-A29D-002E00FE0071}">
            <xm:f>'План закупки 2026'!J100=IFERROR(VLOOKUP('План закупки 2026'!I100,'План закупки 2026'!#REF!,1,FALSE),"2_Только субъекты МСП")</xm:f>
            <x14:dxf>
              <fill>
                <patternFill patternType="solid">
                  <fgColor indexed="2"/>
                  <bgColor indexed="2"/>
                </patternFill>
              </fill>
            </x14:dxf>
          </x14:cfRule>
          <xm:sqref>J108 J100:J101</xm:sqref>
        </x14:conditionalFormatting>
        <x14:conditionalFormatting xmlns:xm="http://schemas.microsoft.com/office/excel/2006/main">
          <x14:cfRule type="expression" priority="83" id="{00140064-00C9-4879-9917-0008007F004B}">
            <xm:f>'План закупки 2026'!J59=IFERROR(VLOOKUP('План закупки 2026'!I59,'План закупки 2026'!#REF!,1,FALSE),"2_Только субъекты МСП")</xm:f>
            <x14:dxf>
              <fill>
                <patternFill patternType="solid">
                  <fgColor indexed="2"/>
                  <bgColor indexed="2"/>
                </patternFill>
              </fill>
            </x14:dxf>
          </x14:cfRule>
          <xm:sqref>J62</xm:sqref>
        </x14:conditionalFormatting>
        <x14:conditionalFormatting xmlns:xm="http://schemas.microsoft.com/office/excel/2006/main">
          <x14:cfRule type="expression" priority="82" id="{0097006C-006B-4820-A8BF-0029006A00B2}">
            <xm:f>'План закупки 2026'!J59&lt;&gt;IF('План закупки 2026'!I59=VLOOKUP('План закупки 2026'!I59,'План закупки 2026'!#REF!,1,FALSE),"2_Только субъекты МСП")</xm:f>
            <x14:dxf>
              <fill>
                <patternFill patternType="solid">
                  <fgColor indexed="2"/>
                  <bgColor indexed="2"/>
                </patternFill>
              </fill>
            </x14:dxf>
          </x14:cfRule>
          <xm:sqref>J62</xm:sqref>
        </x14:conditionalFormatting>
        <x14:conditionalFormatting xmlns:xm="http://schemas.microsoft.com/office/excel/2006/main">
          <x14:cfRule type="expression" priority="79" id="{00A300CA-007B-4E36-A67E-00CD0022001A}">
            <xm:f>'План закупки 2026'!J61=IFERROR(VLOOKUP('План закупки 2026'!I61,'План закупки 2026'!#REF!,1,FALSE),"2_Только субъекты МСП")</xm:f>
            <x14:dxf>
              <fill>
                <patternFill patternType="solid">
                  <fgColor indexed="2"/>
                  <bgColor indexed="2"/>
                </patternFill>
              </fill>
            </x14:dxf>
          </x14:cfRule>
          <xm:sqref>J63:J76</xm:sqref>
        </x14:conditionalFormatting>
        <x14:conditionalFormatting xmlns:xm="http://schemas.microsoft.com/office/excel/2006/main">
          <x14:cfRule type="expression" priority="76" id="{009B00F1-0086-4250-A2BD-0063006500CB}">
            <xm:f>'План закупки 2026'!J64=IFERROR(VLOOKUP('План закупки 2026'!I64,'План закупки 2026'!#REF!,1,FALSE),"2_Только субъекты МСП")</xm:f>
            <x14:dxf>
              <fill>
                <patternFill patternType="solid">
                  <fgColor indexed="2"/>
                  <bgColor indexed="2"/>
                </patternFill>
              </fill>
            </x14:dxf>
          </x14:cfRule>
          <xm:sqref>J69</xm:sqref>
        </x14:conditionalFormatting>
        <x14:conditionalFormatting xmlns:xm="http://schemas.microsoft.com/office/excel/2006/main">
          <x14:cfRule type="expression" priority="75" id="{00760093-00D0-4BC3-91DB-006C00FA0005}">
            <xm:f>'План закупки 2026'!J64&lt;&gt;IF('План закупки 2026'!I64=VLOOKUP('План закупки 2026'!I64,'План закупки 2026'!#REF!,1,FALSE),"2_Только субъекты МСП")</xm:f>
            <x14:dxf>
              <fill>
                <patternFill patternType="solid">
                  <fgColor indexed="2"/>
                  <bgColor indexed="2"/>
                </patternFill>
              </fill>
            </x14:dxf>
          </x14:cfRule>
          <xm:sqref>J69</xm:sqref>
        </x14:conditionalFormatting>
        <x14:conditionalFormatting xmlns:xm="http://schemas.microsoft.com/office/excel/2006/main">
          <x14:cfRule type="expression" priority="66" id="{004100F2-006C-4E27-9C4E-00FF00BC003A}">
            <xm:f>'План закупки 2026'!J97&lt;&gt;IF('План закупки 2026'!I97=VLOOKUP('План закупки 2026'!I97,'План закупки 2026'!#REF!,1,FALSE),"2_Только субъекты МСП")</xm:f>
            <x14:dxf>
              <fill>
                <patternFill patternType="solid">
                  <fgColor indexed="2"/>
                  <bgColor indexed="2"/>
                </patternFill>
              </fill>
            </x14:dxf>
          </x14:cfRule>
          <xm:sqref>J79</xm:sqref>
        </x14:conditionalFormatting>
        <x14:conditionalFormatting xmlns:xm="http://schemas.microsoft.com/office/excel/2006/main">
          <x14:cfRule type="expression" priority="65" id="{00060068-0071-453B-89BE-00A700BF008E}">
            <xm:f>'План закупки 2026'!J100&lt;&gt;IF('План закупки 2026'!I100=VLOOKUP('План закупки 2026'!I100,'План закупки 2026'!#REF!,1,FALSE),"2_Только субъекты МСП")</xm:f>
            <x14:dxf>
              <fill>
                <patternFill patternType="solid">
                  <fgColor indexed="2"/>
                  <bgColor indexed="2"/>
                </patternFill>
              </fill>
            </x14:dxf>
          </x14:cfRule>
          <xm:sqref>J100:J101</xm:sqref>
        </x14:conditionalFormatting>
        <x14:conditionalFormatting xmlns:xm="http://schemas.microsoft.com/office/excel/2006/main">
          <x14:cfRule type="expression" priority="54" id="{0038001D-0068-41FE-8CE6-00D5002E00E4}">
            <xm:f>'План закупки 2026'!J129=IFERROR(VLOOKUP('План закупки 2026'!I129,'План закупки 2026'!#REF!,1,FALSE),"2_Только субъекты МСП")</xm:f>
            <x14:dxf>
              <fill>
                <patternFill patternType="solid">
                  <fgColor indexed="2"/>
                  <bgColor indexed="2"/>
                </patternFill>
              </fill>
            </x14:dxf>
          </x14:cfRule>
          <xm:sqref>J109</xm:sqref>
        </x14:conditionalFormatting>
        <x14:conditionalFormatting xmlns:xm="http://schemas.microsoft.com/office/excel/2006/main">
          <x14:cfRule type="expression" priority="4" id="{00970010-0005-47D1-BBC9-006B00010075}">
            <xm:f>'План закупки 2026'!J38=IFERROR(VLOOKUP('План закупки 2026'!I38,'План закупки 2026'!#REF!,1,FALSE),"2_Только субъекты МСП")</xm:f>
            <x14:dxf>
              <fill>
                <patternFill patternType="solid">
                  <fgColor indexed="2"/>
                  <bgColor indexed="2"/>
                </patternFill>
              </fill>
            </x14:dxf>
          </x14:cfRule>
          <xm:sqref>J46</xm:sqref>
        </x14:conditionalFormatting>
        <x14:conditionalFormatting xmlns:xm="http://schemas.microsoft.com/office/excel/2006/main">
          <x14:cfRule type="expression" priority="3" id="{00DE0024-0016-4A25-B863-00C70078002A}">
            <xm:f>'План закупки 2026'!J38=IFERROR(VLOOKUP('План закупки 2026'!I38,'План закупки 2026'!#REF!,1,FALSE),"2_Только субъекты МСП")</xm:f>
            <x14:dxf>
              <fill>
                <patternFill patternType="solid">
                  <fgColor indexed="2"/>
                  <bgColor indexed="2"/>
                </patternFill>
              </fill>
            </x14:dxf>
          </x14:cfRule>
          <xm:sqref>J45</xm:sqref>
        </x14:conditionalFormatting>
        <x14:conditionalFormatting xmlns:xm="http://schemas.microsoft.com/office/excel/2006/main">
          <x14:cfRule type="expression" priority="2" id="{00EB0059-005A-444E-BED9-000400F300FC}">
            <xm:f>'План закупки 2026'!J38&lt;&gt;IF('План закупки 2026'!I38=VLOOKUP('План закупки 2026'!I38,'План закупки 2026'!#REF!,1,FALSE),"2_Только субъекты МСП")</xm:f>
            <x14:dxf>
              <fill>
                <patternFill patternType="solid">
                  <fgColor indexed="2"/>
                  <bgColor indexed="2"/>
                </patternFill>
              </fill>
            </x14:dxf>
          </x14:cfRule>
          <xm:sqref>J46</xm:sqref>
        </x14:conditionalFormatting>
        <x14:conditionalFormatting xmlns:xm="http://schemas.microsoft.com/office/excel/2006/main">
          <x14:cfRule type="expression" priority="1" id="{000D0073-00D1-4497-B728-002F0038006E}">
            <xm:f>'План закупки 2026'!J38&lt;&gt;IF('План закупки 2026'!I38=VLOOKUP('План закупки 2026'!I38,'План закупки 2026'!#REF!,1,FALSE),"2_Только субъекты МСП")</xm:f>
            <x14:dxf>
              <fill>
                <patternFill patternType="solid">
                  <fgColor indexed="2"/>
                  <bgColor indexed="2"/>
                </patternFill>
              </fill>
            </x14:dxf>
          </x14:cfRule>
          <xm:sqref>J45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C145"/>
  <sheetViews>
    <sheetView topLeftCell="C1" zoomScale="70" workbookViewId="0">
      <pane xSplit="7" ySplit="8" topLeftCell="J9" activePane="bottomRight" state="frozen"/>
      <selection activeCell="Z9" sqref="Z9:Z145"/>
      <selection pane="topRight" activeCell="C1" sqref="C1"/>
      <selection pane="bottomLeft" activeCell="C1" sqref="C1"/>
      <selection pane="bottomRight" activeCell="K11" sqref="K11"/>
    </sheetView>
  </sheetViews>
  <sheetFormatPr defaultRowHeight="16.5" x14ac:dyDescent="0.3"/>
  <cols>
    <col min="1" max="1" width="9.140625" style="211"/>
    <col min="2" max="2" width="14" style="211" customWidth="1"/>
    <col min="3" max="4" width="14" style="212" customWidth="1"/>
    <col min="5" max="5" width="15.42578125" style="211" customWidth="1"/>
    <col min="6" max="6" width="16.140625" style="211" customWidth="1"/>
    <col min="7" max="7" width="19.85546875" style="211" customWidth="1"/>
    <col min="8" max="8" width="9.42578125" style="211" customWidth="1"/>
    <col min="9" max="9" width="40" style="211" customWidth="1"/>
    <col min="10" max="10" width="20" style="211" customWidth="1"/>
    <col min="11" max="11" width="14.28515625" style="211" customWidth="1"/>
    <col min="12" max="12" width="16.5703125" style="211" customWidth="1"/>
    <col min="13" max="13" width="18.5703125" style="211" customWidth="1"/>
    <col min="14" max="14" width="18.42578125" style="211" customWidth="1"/>
    <col min="15" max="15" width="18.85546875" style="211" customWidth="1"/>
    <col min="16" max="16" width="16.140625" style="211" customWidth="1"/>
    <col min="17" max="17" width="20.85546875" style="213" customWidth="1"/>
    <col min="18" max="18" width="18.5703125" style="213" customWidth="1"/>
    <col min="19" max="19" width="19.42578125" style="213" customWidth="1"/>
    <col min="20" max="20" width="20.7109375" style="213" customWidth="1"/>
    <col min="21" max="21" width="18.5703125" style="213" customWidth="1"/>
    <col min="22" max="22" width="17.140625" style="213" customWidth="1"/>
    <col min="23" max="23" width="21.42578125" style="211" customWidth="1"/>
    <col min="24" max="24" width="14.5703125" style="214" customWidth="1"/>
    <col min="25" max="25" width="14.42578125" style="211" customWidth="1"/>
    <col min="26" max="26" width="18" style="214" customWidth="1"/>
    <col min="27" max="27" width="13.42578125" style="211" customWidth="1"/>
    <col min="28" max="28" width="21" style="211" customWidth="1"/>
    <col min="29" max="29" width="23.140625" style="211" customWidth="1"/>
    <col min="30" max="30" width="15.28515625" style="211" customWidth="1"/>
    <col min="31" max="31" width="16.28515625" style="211" customWidth="1"/>
    <col min="32" max="32" width="20.140625" style="5" customWidth="1"/>
    <col min="33" max="33" width="18.140625" style="5" customWidth="1"/>
    <col min="34" max="34" width="12.7109375" style="1" customWidth="1"/>
    <col min="35" max="35" width="16.7109375" style="1" customWidth="1"/>
    <col min="36" max="36" width="12.7109375" style="1" customWidth="1"/>
    <col min="37" max="37" width="14.5703125" style="1" customWidth="1"/>
    <col min="38" max="38" width="18" style="1" customWidth="1"/>
    <col min="39" max="39" width="13.7109375" style="1" customWidth="1"/>
    <col min="40" max="41" width="13.28515625" style="1" customWidth="1"/>
    <col min="42" max="42" width="12.5703125" style="1" customWidth="1"/>
    <col min="43" max="43" width="11.42578125" style="1" customWidth="1"/>
    <col min="44" max="44" width="9.140625" style="1" customWidth="1"/>
    <col min="45" max="45" width="16.28515625" style="1" customWidth="1"/>
    <col min="46" max="46" width="10.5703125" style="1" customWidth="1"/>
    <col min="47" max="50" width="9.28515625" style="211" customWidth="1"/>
    <col min="51" max="53" width="9.140625" style="211" customWidth="1"/>
    <col min="54" max="54" width="21.7109375" style="211" customWidth="1"/>
    <col min="55" max="16384" width="9.140625" style="211"/>
  </cols>
  <sheetData>
    <row r="1" spans="1:54" ht="20.25" x14ac:dyDescent="0.3">
      <c r="A1" s="215" t="s">
        <v>1035</v>
      </c>
      <c r="G1" s="1535"/>
      <c r="H1" s="1535"/>
      <c r="I1" s="1535"/>
      <c r="J1" s="1535"/>
      <c r="K1" s="1535"/>
      <c r="L1" s="1535"/>
      <c r="M1" s="1535"/>
      <c r="N1" s="1535"/>
      <c r="O1" s="1535"/>
      <c r="P1" s="1535"/>
      <c r="Q1" s="1535"/>
      <c r="R1" s="1535"/>
      <c r="S1" s="1535"/>
      <c r="T1" s="1535"/>
      <c r="U1" s="1535"/>
      <c r="V1" s="1535"/>
    </row>
    <row r="2" spans="1:54" x14ac:dyDescent="0.3">
      <c r="O2" s="7"/>
      <c r="P2" s="8"/>
    </row>
    <row r="3" spans="1:54" ht="12" customHeight="1" x14ac:dyDescent="0.35">
      <c r="A3" s="216" t="s">
        <v>1036</v>
      </c>
    </row>
    <row r="4" spans="1:54" ht="36" customHeight="1" x14ac:dyDescent="0.3"/>
    <row r="5" spans="1:54" s="18" customFormat="1" ht="66" customHeight="1" x14ac:dyDescent="0.25">
      <c r="A5" s="1518" t="s">
        <v>1</v>
      </c>
      <c r="B5" s="1518" t="s">
        <v>2</v>
      </c>
      <c r="C5" s="1518" t="s">
        <v>1</v>
      </c>
      <c r="D5" s="1518" t="s">
        <v>2</v>
      </c>
      <c r="E5" s="1520" t="s">
        <v>3</v>
      </c>
      <c r="F5" s="1521"/>
      <c r="G5" s="1518" t="s">
        <v>4</v>
      </c>
      <c r="H5" s="1518" t="s">
        <v>5</v>
      </c>
      <c r="I5" s="1518" t="s">
        <v>6</v>
      </c>
      <c r="J5" s="1518" t="s">
        <v>7</v>
      </c>
      <c r="K5" s="1518" t="s">
        <v>8</v>
      </c>
      <c r="L5" s="1518" t="s">
        <v>9</v>
      </c>
      <c r="M5" s="1518" t="s">
        <v>10</v>
      </c>
      <c r="N5" s="1518" t="s">
        <v>11</v>
      </c>
      <c r="O5" s="1518" t="s">
        <v>12</v>
      </c>
      <c r="P5" s="1518" t="s">
        <v>13</v>
      </c>
      <c r="Q5" s="1532" t="s">
        <v>14</v>
      </c>
      <c r="R5" s="1532" t="s">
        <v>15</v>
      </c>
      <c r="S5" s="1419" t="s">
        <v>16</v>
      </c>
      <c r="T5" s="1420"/>
      <c r="U5" s="1420"/>
      <c r="V5" s="1421"/>
      <c r="W5" s="1518" t="s">
        <v>17</v>
      </c>
      <c r="X5" s="1518" t="s">
        <v>18</v>
      </c>
      <c r="Y5" s="1518" t="s">
        <v>19</v>
      </c>
      <c r="Z5" s="1530" t="s">
        <v>20</v>
      </c>
      <c r="AA5" s="1530" t="s">
        <v>21</v>
      </c>
      <c r="AB5" s="1520" t="s">
        <v>22</v>
      </c>
      <c r="AC5" s="1531"/>
      <c r="AD5" s="1531"/>
      <c r="AE5" s="1521"/>
      <c r="AF5" s="1520" t="s">
        <v>23</v>
      </c>
      <c r="AG5" s="1531"/>
      <c r="AH5" s="1531"/>
      <c r="AI5" s="1531"/>
      <c r="AJ5" s="1531"/>
      <c r="AK5" s="1531"/>
      <c r="AL5" s="1531"/>
      <c r="AM5" s="1531"/>
      <c r="AN5" s="1531"/>
      <c r="AO5" s="1521"/>
      <c r="AP5" s="1518" t="s">
        <v>24</v>
      </c>
      <c r="AQ5" s="1518" t="s">
        <v>25</v>
      </c>
      <c r="AR5" s="1525" t="s">
        <v>26</v>
      </c>
      <c r="AS5" s="1526"/>
      <c r="AT5" s="1526"/>
      <c r="AU5" s="1526"/>
      <c r="AV5" s="1526"/>
      <c r="AW5" s="1526"/>
      <c r="AX5" s="1526"/>
      <c r="AY5" s="1527"/>
      <c r="AZ5" s="1518" t="s">
        <v>27</v>
      </c>
      <c r="BA5" s="1518" t="s">
        <v>28</v>
      </c>
      <c r="BB5" s="1515" t="s">
        <v>29</v>
      </c>
    </row>
    <row r="6" spans="1:54" s="18" customFormat="1" ht="51" customHeight="1" x14ac:dyDescent="0.25">
      <c r="A6" s="1524"/>
      <c r="B6" s="1524"/>
      <c r="C6" s="1524"/>
      <c r="D6" s="1524"/>
      <c r="E6" s="1518" t="s">
        <v>30</v>
      </c>
      <c r="F6" s="1518" t="s">
        <v>31</v>
      </c>
      <c r="G6" s="1524"/>
      <c r="H6" s="1524"/>
      <c r="I6" s="1524"/>
      <c r="J6" s="1524"/>
      <c r="K6" s="1524"/>
      <c r="L6" s="1524"/>
      <c r="M6" s="1524"/>
      <c r="N6" s="1524"/>
      <c r="O6" s="1524"/>
      <c r="P6" s="1524"/>
      <c r="Q6" s="1533"/>
      <c r="R6" s="1533"/>
      <c r="S6" s="1422"/>
      <c r="T6" s="1423"/>
      <c r="U6" s="1423"/>
      <c r="V6" s="1424"/>
      <c r="W6" s="1524"/>
      <c r="X6" s="1524"/>
      <c r="Y6" s="1524"/>
      <c r="Z6" s="1530"/>
      <c r="AA6" s="1530"/>
      <c r="AB6" s="1518" t="s">
        <v>32</v>
      </c>
      <c r="AC6" s="1518" t="s">
        <v>33</v>
      </c>
      <c r="AD6" s="1518" t="s">
        <v>34</v>
      </c>
      <c r="AE6" s="1518" t="s">
        <v>35</v>
      </c>
      <c r="AF6" s="1410" t="s">
        <v>36</v>
      </c>
      <c r="AG6" s="1410" t="s">
        <v>37</v>
      </c>
      <c r="AH6" s="1520" t="s">
        <v>38</v>
      </c>
      <c r="AI6" s="1521"/>
      <c r="AJ6" s="1518" t="s">
        <v>39</v>
      </c>
      <c r="AK6" s="1520" t="s">
        <v>40</v>
      </c>
      <c r="AL6" s="1521"/>
      <c r="AM6" s="1511" t="s">
        <v>41</v>
      </c>
      <c r="AN6" s="1518" t="s">
        <v>42</v>
      </c>
      <c r="AO6" s="1522" t="s">
        <v>43</v>
      </c>
      <c r="AP6" s="1524"/>
      <c r="AQ6" s="1524"/>
      <c r="AR6" s="1515" t="s">
        <v>44</v>
      </c>
      <c r="AS6" s="1515" t="s">
        <v>45</v>
      </c>
      <c r="AT6" s="1515" t="s">
        <v>46</v>
      </c>
      <c r="AU6" s="1515" t="s">
        <v>47</v>
      </c>
      <c r="AV6" s="1515" t="s">
        <v>48</v>
      </c>
      <c r="AW6" s="1528" t="s">
        <v>49</v>
      </c>
      <c r="AX6" s="1528" t="s">
        <v>50</v>
      </c>
      <c r="AY6" s="1515" t="s">
        <v>51</v>
      </c>
      <c r="AZ6" s="1524"/>
      <c r="BA6" s="1524"/>
      <c r="BB6" s="1516"/>
    </row>
    <row r="7" spans="1:54" s="18" customFormat="1" ht="78" customHeight="1" x14ac:dyDescent="0.25">
      <c r="A7" s="1519"/>
      <c r="B7" s="1519"/>
      <c r="C7" s="1519"/>
      <c r="D7" s="1519"/>
      <c r="E7" s="1519"/>
      <c r="F7" s="1519"/>
      <c r="G7" s="1519"/>
      <c r="H7" s="1519"/>
      <c r="I7" s="1519"/>
      <c r="J7" s="1519"/>
      <c r="K7" s="1519"/>
      <c r="L7" s="1519"/>
      <c r="M7" s="1519"/>
      <c r="N7" s="1519"/>
      <c r="O7" s="1519"/>
      <c r="P7" s="1519"/>
      <c r="Q7" s="1534"/>
      <c r="R7" s="1534"/>
      <c r="S7" s="16">
        <v>2027</v>
      </c>
      <c r="T7" s="16">
        <v>2027</v>
      </c>
      <c r="U7" s="16">
        <v>2028</v>
      </c>
      <c r="V7" s="16">
        <v>2029</v>
      </c>
      <c r="W7" s="1519"/>
      <c r="X7" s="1519"/>
      <c r="Y7" s="1519"/>
      <c r="Z7" s="1530"/>
      <c r="AA7" s="1530"/>
      <c r="AB7" s="1519"/>
      <c r="AC7" s="1519"/>
      <c r="AD7" s="1519"/>
      <c r="AE7" s="1519"/>
      <c r="AF7" s="1411"/>
      <c r="AG7" s="1411"/>
      <c r="AH7" s="217" t="s">
        <v>52</v>
      </c>
      <c r="AI7" s="217" t="s">
        <v>53</v>
      </c>
      <c r="AJ7" s="1519"/>
      <c r="AK7" s="217" t="s">
        <v>54</v>
      </c>
      <c r="AL7" s="217" t="s">
        <v>53</v>
      </c>
      <c r="AM7" s="1513"/>
      <c r="AN7" s="1519"/>
      <c r="AO7" s="1523"/>
      <c r="AP7" s="1519"/>
      <c r="AQ7" s="1519"/>
      <c r="AR7" s="1517"/>
      <c r="AS7" s="1517"/>
      <c r="AT7" s="1517"/>
      <c r="AU7" s="1517"/>
      <c r="AV7" s="1517"/>
      <c r="AW7" s="1529"/>
      <c r="AX7" s="1529"/>
      <c r="AY7" s="1517"/>
      <c r="AZ7" s="1519"/>
      <c r="BA7" s="1519"/>
      <c r="BB7" s="1517"/>
    </row>
    <row r="8" spans="1:54" s="18" customFormat="1" ht="15.75" x14ac:dyDescent="0.25">
      <c r="A8" s="19">
        <v>1</v>
      </c>
      <c r="B8" s="19">
        <v>2</v>
      </c>
      <c r="C8" s="17">
        <v>1</v>
      </c>
      <c r="D8" s="17">
        <v>2</v>
      </c>
      <c r="E8" s="19">
        <v>3</v>
      </c>
      <c r="F8" s="19">
        <v>4</v>
      </c>
      <c r="G8" s="19">
        <v>5</v>
      </c>
      <c r="H8" s="19">
        <v>6</v>
      </c>
      <c r="I8" s="19">
        <v>7</v>
      </c>
      <c r="J8" s="19">
        <v>8</v>
      </c>
      <c r="K8" s="19">
        <v>9</v>
      </c>
      <c r="L8" s="19">
        <v>10</v>
      </c>
      <c r="M8" s="19">
        <v>11</v>
      </c>
      <c r="N8" s="19">
        <v>12</v>
      </c>
      <c r="O8" s="19">
        <v>13</v>
      </c>
      <c r="P8" s="19">
        <v>14</v>
      </c>
      <c r="Q8" s="16">
        <v>15</v>
      </c>
      <c r="R8" s="16">
        <v>16</v>
      </c>
      <c r="S8" s="16">
        <v>17</v>
      </c>
      <c r="T8" s="16">
        <v>18</v>
      </c>
      <c r="U8" s="16">
        <v>19</v>
      </c>
      <c r="V8" s="16">
        <v>20</v>
      </c>
      <c r="W8" s="19">
        <v>21</v>
      </c>
      <c r="X8" s="19">
        <v>22</v>
      </c>
      <c r="Y8" s="19">
        <v>23</v>
      </c>
      <c r="Z8" s="19">
        <v>24</v>
      </c>
      <c r="AA8" s="19">
        <v>25</v>
      </c>
      <c r="AB8" s="19">
        <v>26</v>
      </c>
      <c r="AC8" s="19">
        <v>27</v>
      </c>
      <c r="AD8" s="19">
        <v>28</v>
      </c>
      <c r="AE8" s="19">
        <v>29</v>
      </c>
      <c r="AF8" s="19">
        <v>30</v>
      </c>
      <c r="AG8" s="19">
        <v>31</v>
      </c>
      <c r="AH8" s="19">
        <v>32</v>
      </c>
      <c r="AI8" s="19">
        <v>33</v>
      </c>
      <c r="AJ8" s="19">
        <v>34</v>
      </c>
      <c r="AK8" s="19">
        <v>35</v>
      </c>
      <c r="AL8" s="19">
        <v>36</v>
      </c>
      <c r="AM8" s="19">
        <v>37</v>
      </c>
      <c r="AN8" s="19">
        <v>38</v>
      </c>
      <c r="AO8" s="19">
        <v>39</v>
      </c>
      <c r="AP8" s="19">
        <v>40</v>
      </c>
      <c r="AQ8" s="19">
        <v>41</v>
      </c>
      <c r="AR8" s="19">
        <v>42</v>
      </c>
      <c r="AS8" s="19">
        <v>43</v>
      </c>
      <c r="AT8" s="19">
        <v>44</v>
      </c>
      <c r="AU8" s="19">
        <v>45</v>
      </c>
      <c r="AV8" s="19">
        <v>46</v>
      </c>
      <c r="AW8" s="19">
        <v>47</v>
      </c>
      <c r="AX8" s="19">
        <v>48</v>
      </c>
      <c r="AY8" s="19">
        <v>49</v>
      </c>
      <c r="AZ8" s="19">
        <v>50</v>
      </c>
      <c r="BA8" s="19">
        <v>51</v>
      </c>
      <c r="BB8" s="19">
        <v>52</v>
      </c>
    </row>
    <row r="9" spans="1:54" s="327" customFormat="1" ht="83.25" customHeight="1" x14ac:dyDescent="0.25">
      <c r="A9" s="19" t="s">
        <v>176</v>
      </c>
      <c r="B9" s="74"/>
      <c r="C9" s="19" t="s">
        <v>55</v>
      </c>
      <c r="D9" s="20"/>
      <c r="E9" s="21" t="s">
        <v>57</v>
      </c>
      <c r="F9" s="22" t="s">
        <v>58</v>
      </c>
      <c r="G9" s="22" t="s">
        <v>59</v>
      </c>
      <c r="H9" s="20">
        <v>1</v>
      </c>
      <c r="I9" s="20" t="s">
        <v>92</v>
      </c>
      <c r="J9" s="37" t="s">
        <v>93</v>
      </c>
      <c r="K9" s="37" t="s">
        <v>94</v>
      </c>
      <c r="L9" s="23">
        <v>2</v>
      </c>
      <c r="M9" s="23"/>
      <c r="N9" s="24"/>
      <c r="O9" s="24"/>
      <c r="P9" s="21"/>
      <c r="Q9" s="359"/>
      <c r="R9" s="218"/>
      <c r="S9" s="219"/>
      <c r="T9" s="219"/>
      <c r="U9" s="220"/>
      <c r="V9" s="220"/>
      <c r="W9" s="38"/>
      <c r="X9" s="20"/>
      <c r="Y9" s="24"/>
      <c r="Z9" s="26">
        <v>46417</v>
      </c>
      <c r="AA9" s="27">
        <f>Z9+54</f>
        <v>46471</v>
      </c>
      <c r="AB9" s="23"/>
      <c r="AC9" s="23"/>
      <c r="AD9" s="23"/>
      <c r="AE9" s="23"/>
      <c r="AF9" s="24"/>
      <c r="AG9" s="23"/>
      <c r="AH9" s="23"/>
      <c r="AI9" s="21"/>
      <c r="AJ9" s="277"/>
      <c r="AK9" s="278">
        <v>93000000000</v>
      </c>
      <c r="AL9" s="279" t="s">
        <v>68</v>
      </c>
      <c r="AM9" s="280"/>
      <c r="AN9" s="280"/>
      <c r="AO9" s="281">
        <v>46751</v>
      </c>
      <c r="AP9" s="277"/>
      <c r="AQ9" s="289"/>
      <c r="AR9" s="286"/>
      <c r="AS9" s="286"/>
      <c r="AT9" s="324"/>
      <c r="AU9" s="286"/>
      <c r="AV9" s="286"/>
      <c r="AW9" s="325"/>
      <c r="AX9" s="325"/>
      <c r="AY9" s="277"/>
      <c r="AZ9" s="286"/>
      <c r="BA9" s="289"/>
      <c r="BB9" s="277"/>
    </row>
    <row r="10" spans="1:54" s="327" customFormat="1" ht="90.75" customHeight="1" x14ac:dyDescent="0.25">
      <c r="A10" s="19" t="s">
        <v>176</v>
      </c>
      <c r="B10" s="74"/>
      <c r="C10" s="19" t="s">
        <v>55</v>
      </c>
      <c r="D10" s="20"/>
      <c r="E10" s="21" t="s">
        <v>57</v>
      </c>
      <c r="F10" s="22" t="s">
        <v>58</v>
      </c>
      <c r="G10" s="22" t="s">
        <v>59</v>
      </c>
      <c r="H10" s="20">
        <v>1</v>
      </c>
      <c r="I10" s="20" t="s">
        <v>99</v>
      </c>
      <c r="J10" s="22" t="s">
        <v>100</v>
      </c>
      <c r="K10" s="22" t="s">
        <v>100</v>
      </c>
      <c r="L10" s="19">
        <v>2</v>
      </c>
      <c r="M10" s="19"/>
      <c r="N10" s="24"/>
      <c r="O10" s="24"/>
      <c r="P10" s="17"/>
      <c r="Q10" s="219"/>
      <c r="R10" s="219"/>
      <c r="S10" s="219"/>
      <c r="T10" s="219"/>
      <c r="U10" s="221"/>
      <c r="V10" s="221"/>
      <c r="W10" s="38"/>
      <c r="X10" s="20"/>
      <c r="Y10" s="21"/>
      <c r="Z10" s="26">
        <v>46417</v>
      </c>
      <c r="AA10" s="27">
        <f>Z10+45</f>
        <v>46462</v>
      </c>
      <c r="AB10" s="19"/>
      <c r="AC10" s="19"/>
      <c r="AD10" s="19"/>
      <c r="AE10" s="19"/>
      <c r="AF10" s="19"/>
      <c r="AG10" s="19"/>
      <c r="AH10" s="21"/>
      <c r="AI10" s="21"/>
      <c r="AJ10" s="286"/>
      <c r="AK10" s="287">
        <v>93000000000</v>
      </c>
      <c r="AL10" s="287" t="s">
        <v>68</v>
      </c>
      <c r="AM10" s="280"/>
      <c r="AN10" s="317"/>
      <c r="AO10" s="360">
        <v>46751</v>
      </c>
      <c r="AP10" s="277"/>
      <c r="AQ10" s="289"/>
      <c r="AR10" s="286"/>
      <c r="AS10" s="286"/>
      <c r="AT10" s="324"/>
      <c r="AU10" s="286"/>
      <c r="AV10" s="286"/>
      <c r="AW10" s="325"/>
      <c r="AX10" s="325"/>
      <c r="AY10" s="277"/>
      <c r="AZ10" s="286"/>
      <c r="BA10" s="289"/>
      <c r="BB10" s="277"/>
    </row>
    <row r="11" spans="1:54" s="327" customFormat="1" ht="112.5" customHeight="1" x14ac:dyDescent="0.25">
      <c r="A11" s="19" t="s">
        <v>176</v>
      </c>
      <c r="B11" s="74"/>
      <c r="C11" s="19" t="s">
        <v>55</v>
      </c>
      <c r="D11" s="20"/>
      <c r="E11" s="21" t="s">
        <v>57</v>
      </c>
      <c r="F11" s="22" t="s">
        <v>58</v>
      </c>
      <c r="G11" s="22" t="s">
        <v>59</v>
      </c>
      <c r="H11" s="20">
        <v>1</v>
      </c>
      <c r="I11" s="20" t="s">
        <v>103</v>
      </c>
      <c r="J11" s="17" t="s">
        <v>104</v>
      </c>
      <c r="K11" s="17" t="s">
        <v>105</v>
      </c>
      <c r="L11" s="24">
        <v>2</v>
      </c>
      <c r="M11" s="24"/>
      <c r="N11" s="24"/>
      <c r="O11" s="24"/>
      <c r="P11" s="21"/>
      <c r="Q11" s="218"/>
      <c r="R11" s="219"/>
      <c r="S11" s="219"/>
      <c r="T11" s="219"/>
      <c r="U11" s="222"/>
      <c r="V11" s="222"/>
      <c r="W11" s="38"/>
      <c r="X11" s="20"/>
      <c r="Y11" s="24"/>
      <c r="Z11" s="26">
        <v>46417</v>
      </c>
      <c r="AA11" s="27">
        <f>Z11+52</f>
        <v>46469</v>
      </c>
      <c r="AB11" s="24"/>
      <c r="AC11" s="24"/>
      <c r="AD11" s="24"/>
      <c r="AE11" s="24"/>
      <c r="AF11" s="19"/>
      <c r="AG11" s="24"/>
      <c r="AH11" s="23"/>
      <c r="AI11" s="43"/>
      <c r="AJ11" s="277"/>
      <c r="AK11" s="278">
        <v>93000000000</v>
      </c>
      <c r="AL11" s="279" t="s">
        <v>68</v>
      </c>
      <c r="AM11" s="280"/>
      <c r="AN11" s="280"/>
      <c r="AO11" s="281">
        <v>46751</v>
      </c>
      <c r="AP11" s="277"/>
      <c r="AQ11" s="289"/>
      <c r="AR11" s="286"/>
      <c r="AS11" s="286"/>
      <c r="AT11" s="324"/>
      <c r="AU11" s="286"/>
      <c r="AV11" s="286"/>
      <c r="AW11" s="325"/>
      <c r="AX11" s="325"/>
      <c r="AY11" s="277"/>
      <c r="AZ11" s="286"/>
      <c r="BA11" s="289"/>
      <c r="BB11" s="277"/>
    </row>
    <row r="12" spans="1:54" s="327" customFormat="1" ht="90.75" customHeight="1" x14ac:dyDescent="0.25">
      <c r="A12" s="19" t="s">
        <v>176</v>
      </c>
      <c r="B12" s="74"/>
      <c r="C12" s="19" t="s">
        <v>55</v>
      </c>
      <c r="D12" s="20"/>
      <c r="E12" s="21" t="s">
        <v>57</v>
      </c>
      <c r="F12" s="22" t="s">
        <v>58</v>
      </c>
      <c r="G12" s="22" t="s">
        <v>59</v>
      </c>
      <c r="H12" s="20">
        <v>1</v>
      </c>
      <c r="I12" s="20" t="s">
        <v>108</v>
      </c>
      <c r="J12" s="44" t="s">
        <v>109</v>
      </c>
      <c r="K12" s="44" t="s">
        <v>110</v>
      </c>
      <c r="L12" s="24">
        <v>2</v>
      </c>
      <c r="M12" s="24"/>
      <c r="N12" s="24"/>
      <c r="O12" s="24"/>
      <c r="P12" s="21"/>
      <c r="Q12" s="361"/>
      <c r="R12" s="219"/>
      <c r="S12" s="219"/>
      <c r="T12" s="219"/>
      <c r="U12" s="222"/>
      <c r="V12" s="222"/>
      <c r="W12" s="38"/>
      <c r="X12" s="20"/>
      <c r="Y12" s="24"/>
      <c r="Z12" s="26">
        <v>46417</v>
      </c>
      <c r="AA12" s="27">
        <f>Z12+45</f>
        <v>46462</v>
      </c>
      <c r="AB12" s="24"/>
      <c r="AC12" s="24"/>
      <c r="AD12" s="24"/>
      <c r="AE12" s="24"/>
      <c r="AF12" s="19"/>
      <c r="AG12" s="24"/>
      <c r="AH12" s="23"/>
      <c r="AI12" s="43"/>
      <c r="AJ12" s="277"/>
      <c r="AK12" s="278">
        <v>93000000000</v>
      </c>
      <c r="AL12" s="279" t="s">
        <v>68</v>
      </c>
      <c r="AM12" s="280"/>
      <c r="AN12" s="280"/>
      <c r="AO12" s="281">
        <v>46751</v>
      </c>
      <c r="AP12" s="277"/>
      <c r="AQ12" s="289"/>
      <c r="AR12" s="286"/>
      <c r="AS12" s="286"/>
      <c r="AT12" s="324"/>
      <c r="AU12" s="286"/>
      <c r="AV12" s="286"/>
      <c r="AW12" s="325"/>
      <c r="AX12" s="325"/>
      <c r="AY12" s="277"/>
      <c r="AZ12" s="286"/>
      <c r="BA12" s="289"/>
      <c r="BB12" s="277"/>
    </row>
    <row r="13" spans="1:54" s="327" customFormat="1" ht="90.75" customHeight="1" x14ac:dyDescent="0.25">
      <c r="A13" s="19" t="s">
        <v>176</v>
      </c>
      <c r="B13" s="74"/>
      <c r="C13" s="19" t="s">
        <v>55</v>
      </c>
      <c r="D13" s="20"/>
      <c r="E13" s="21" t="s">
        <v>57</v>
      </c>
      <c r="F13" s="22" t="s">
        <v>58</v>
      </c>
      <c r="G13" s="22" t="s">
        <v>59</v>
      </c>
      <c r="H13" s="20">
        <v>1</v>
      </c>
      <c r="I13" s="20" t="s">
        <v>112</v>
      </c>
      <c r="J13" s="37" t="s">
        <v>113</v>
      </c>
      <c r="K13" s="37" t="s">
        <v>114</v>
      </c>
      <c r="L13" s="23">
        <v>2</v>
      </c>
      <c r="M13" s="23"/>
      <c r="N13" s="24"/>
      <c r="O13" s="24"/>
      <c r="P13" s="21"/>
      <c r="Q13" s="362"/>
      <c r="R13" s="218"/>
      <c r="S13" s="219"/>
      <c r="T13" s="219"/>
      <c r="U13" s="220"/>
      <c r="V13" s="220"/>
      <c r="W13" s="38"/>
      <c r="X13" s="20"/>
      <c r="Y13" s="24"/>
      <c r="Z13" s="26">
        <v>46417</v>
      </c>
      <c r="AA13" s="27">
        <f>Z13+52</f>
        <v>46469</v>
      </c>
      <c r="AB13" s="23"/>
      <c r="AC13" s="23"/>
      <c r="AD13" s="23"/>
      <c r="AE13" s="23"/>
      <c r="AF13" s="24"/>
      <c r="AG13" s="23"/>
      <c r="AH13" s="23"/>
      <c r="AI13" s="43"/>
      <c r="AJ13" s="289"/>
      <c r="AK13" s="278">
        <v>93000000000</v>
      </c>
      <c r="AL13" s="279" t="s">
        <v>68</v>
      </c>
      <c r="AM13" s="280"/>
      <c r="AN13" s="280"/>
      <c r="AO13" s="281">
        <v>46751</v>
      </c>
      <c r="AP13" s="277"/>
      <c r="AQ13" s="289"/>
      <c r="AR13" s="286"/>
      <c r="AS13" s="286"/>
      <c r="AT13" s="324"/>
      <c r="AU13" s="286"/>
      <c r="AV13" s="286"/>
      <c r="AW13" s="325"/>
      <c r="AX13" s="325"/>
      <c r="AY13" s="277"/>
      <c r="AZ13" s="286"/>
      <c r="BA13" s="289"/>
      <c r="BB13" s="277"/>
    </row>
    <row r="14" spans="1:54" s="327" customFormat="1" ht="76.5" customHeight="1" x14ac:dyDescent="0.25">
      <c r="A14" s="19" t="s">
        <v>176</v>
      </c>
      <c r="B14" s="74"/>
      <c r="C14" s="19" t="s">
        <v>55</v>
      </c>
      <c r="D14" s="20"/>
      <c r="E14" s="21" t="s">
        <v>57</v>
      </c>
      <c r="F14" s="22" t="s">
        <v>58</v>
      </c>
      <c r="G14" s="22" t="s">
        <v>59</v>
      </c>
      <c r="H14" s="20">
        <v>1</v>
      </c>
      <c r="I14" s="363" t="s">
        <v>116</v>
      </c>
      <c r="J14" s="46" t="s">
        <v>117</v>
      </c>
      <c r="K14" s="46" t="s">
        <v>117</v>
      </c>
      <c r="L14" s="20">
        <v>2</v>
      </c>
      <c r="M14" s="20"/>
      <c r="N14" s="24"/>
      <c r="O14" s="24"/>
      <c r="P14" s="20"/>
      <c r="Q14" s="364"/>
      <c r="R14" s="223"/>
      <c r="S14" s="219"/>
      <c r="T14" s="219"/>
      <c r="U14" s="96"/>
      <c r="V14" s="96"/>
      <c r="W14" s="38"/>
      <c r="X14" s="20"/>
      <c r="Y14" s="21"/>
      <c r="Z14" s="26">
        <v>46417</v>
      </c>
      <c r="AA14" s="111">
        <f>Z14+55</f>
        <v>46472</v>
      </c>
      <c r="AB14" s="20"/>
      <c r="AC14" s="20"/>
      <c r="AD14" s="20"/>
      <c r="AE14" s="20"/>
      <c r="AF14" s="20"/>
      <c r="AG14" s="20"/>
      <c r="AH14" s="24"/>
      <c r="AI14" s="51"/>
      <c r="AJ14" s="277"/>
      <c r="AK14" s="287">
        <v>93000000000</v>
      </c>
      <c r="AL14" s="287" t="s">
        <v>68</v>
      </c>
      <c r="AM14" s="280"/>
      <c r="AN14" s="280"/>
      <c r="AO14" s="281">
        <v>46751</v>
      </c>
      <c r="AP14" s="277"/>
      <c r="AQ14" s="289"/>
      <c r="AR14" s="286"/>
      <c r="AS14" s="286"/>
      <c r="AT14" s="324"/>
      <c r="AU14" s="286"/>
      <c r="AV14" s="286"/>
      <c r="AW14" s="325"/>
      <c r="AX14" s="325"/>
      <c r="AY14" s="277"/>
      <c r="AZ14" s="286"/>
      <c r="BA14" s="289"/>
      <c r="BB14" s="277"/>
    </row>
    <row r="15" spans="1:54" s="285" customFormat="1" ht="78.75" x14ac:dyDescent="0.25">
      <c r="A15" s="286" t="s">
        <v>216</v>
      </c>
      <c r="B15" s="365"/>
      <c r="C15" s="20" t="s">
        <v>138</v>
      </c>
      <c r="D15" s="20"/>
      <c r="E15" s="20" t="s">
        <v>57</v>
      </c>
      <c r="F15" s="20" t="s">
        <v>58</v>
      </c>
      <c r="G15" s="20" t="s">
        <v>156</v>
      </c>
      <c r="H15" s="282"/>
      <c r="I15" s="309" t="s">
        <v>157</v>
      </c>
      <c r="J15" s="17" t="s">
        <v>142</v>
      </c>
      <c r="K15" s="17" t="s">
        <v>158</v>
      </c>
      <c r="L15" s="19">
        <v>2</v>
      </c>
      <c r="M15" s="20"/>
      <c r="N15" s="24"/>
      <c r="O15" s="282"/>
      <c r="P15" s="38"/>
      <c r="Q15" s="224"/>
      <c r="R15" s="366"/>
      <c r="S15" s="224"/>
      <c r="T15" s="224"/>
      <c r="U15" s="96"/>
      <c r="V15" s="96"/>
      <c r="W15" s="38"/>
      <c r="X15" s="20"/>
      <c r="Y15" s="21"/>
      <c r="Z15" s="317">
        <v>46421</v>
      </c>
      <c r="AA15" s="280">
        <f t="shared" ref="AA15:AA16" si="0">Z15+45</f>
        <v>46466</v>
      </c>
      <c r="AB15" s="20"/>
      <c r="AC15" s="20"/>
      <c r="AD15" s="20"/>
      <c r="AE15" s="20"/>
      <c r="AF15" s="225"/>
      <c r="AG15" s="20"/>
      <c r="AH15" s="38"/>
      <c r="AI15" s="38"/>
      <c r="AJ15" s="19"/>
      <c r="AK15" s="21">
        <v>93000000000</v>
      </c>
      <c r="AL15" s="21" t="s">
        <v>68</v>
      </c>
      <c r="AM15" s="27"/>
      <c r="AN15" s="27"/>
      <c r="AO15" s="360">
        <v>46751</v>
      </c>
      <c r="AP15" s="333"/>
      <c r="AQ15" s="331"/>
      <c r="AR15" s="331"/>
      <c r="AS15" s="331"/>
      <c r="AT15" s="331"/>
      <c r="AU15" s="331"/>
      <c r="AV15" s="331"/>
      <c r="AW15" s="331"/>
      <c r="AX15" s="331"/>
      <c r="AY15" s="331"/>
      <c r="AZ15" s="331"/>
      <c r="BA15" s="331"/>
      <c r="BB15" s="331"/>
    </row>
    <row r="16" spans="1:54" s="285" customFormat="1" ht="78.75" x14ac:dyDescent="0.25">
      <c r="A16" s="286" t="s">
        <v>216</v>
      </c>
      <c r="B16" s="365"/>
      <c r="C16" s="20" t="s">
        <v>138</v>
      </c>
      <c r="D16" s="20"/>
      <c r="E16" s="20" t="s">
        <v>57</v>
      </c>
      <c r="F16" s="20" t="s">
        <v>58</v>
      </c>
      <c r="G16" s="20" t="s">
        <v>156</v>
      </c>
      <c r="H16" s="20"/>
      <c r="I16" s="316" t="s">
        <v>1037</v>
      </c>
      <c r="J16" s="17" t="s">
        <v>142</v>
      </c>
      <c r="K16" s="17" t="s">
        <v>158</v>
      </c>
      <c r="L16" s="19">
        <v>2</v>
      </c>
      <c r="M16" s="20"/>
      <c r="N16" s="24"/>
      <c r="O16" s="24"/>
      <c r="P16" s="21"/>
      <c r="Q16" s="219"/>
      <c r="R16" s="226"/>
      <c r="S16" s="224"/>
      <c r="T16" s="224"/>
      <c r="U16" s="96"/>
      <c r="V16" s="96"/>
      <c r="W16" s="21"/>
      <c r="X16" s="20"/>
      <c r="Y16" s="21"/>
      <c r="Z16" s="317">
        <v>46421</v>
      </c>
      <c r="AA16" s="280">
        <f t="shared" si="0"/>
        <v>46466</v>
      </c>
      <c r="AB16" s="20"/>
      <c r="AC16" s="20"/>
      <c r="AD16" s="20"/>
      <c r="AE16" s="20"/>
      <c r="AF16" s="19"/>
      <c r="AG16" s="20"/>
      <c r="AH16" s="21"/>
      <c r="AI16" s="76"/>
      <c r="AJ16" s="19"/>
      <c r="AK16" s="21">
        <v>93000000000</v>
      </c>
      <c r="AL16" s="21" t="s">
        <v>68</v>
      </c>
      <c r="AM16" s="27"/>
      <c r="AN16" s="26"/>
      <c r="AO16" s="360">
        <v>46751</v>
      </c>
      <c r="AP16" s="333"/>
      <c r="AQ16" s="331"/>
      <c r="AR16" s="331"/>
      <c r="AS16" s="331"/>
      <c r="AT16" s="331"/>
      <c r="AU16" s="331"/>
      <c r="AV16" s="331"/>
      <c r="AW16" s="331"/>
      <c r="AX16" s="331"/>
      <c r="AY16" s="331"/>
      <c r="AZ16" s="331"/>
      <c r="BA16" s="331"/>
      <c r="BB16" s="331"/>
    </row>
    <row r="17" spans="1:54" s="285" customFormat="1" ht="30" customHeight="1" x14ac:dyDescent="0.25">
      <c r="A17" s="334" t="s">
        <v>216</v>
      </c>
      <c r="B17" s="365"/>
      <c r="C17" s="20" t="s">
        <v>138</v>
      </c>
      <c r="D17" s="20"/>
      <c r="E17" s="38" t="s">
        <v>57</v>
      </c>
      <c r="F17" s="367" t="s">
        <v>58</v>
      </c>
      <c r="G17" s="20" t="s">
        <v>156</v>
      </c>
      <c r="H17" s="20"/>
      <c r="I17" s="316" t="s">
        <v>1038</v>
      </c>
      <c r="J17" s="17" t="s">
        <v>142</v>
      </c>
      <c r="K17" s="17" t="s">
        <v>158</v>
      </c>
      <c r="L17" s="19">
        <v>2</v>
      </c>
      <c r="M17" s="20"/>
      <c r="N17" s="24"/>
      <c r="O17" s="24"/>
      <c r="P17" s="20"/>
      <c r="Q17" s="219"/>
      <c r="R17" s="226"/>
      <c r="S17" s="224"/>
      <c r="T17" s="224"/>
      <c r="U17" s="96"/>
      <c r="V17" s="96"/>
      <c r="W17" s="21"/>
      <c r="X17" s="20"/>
      <c r="Y17" s="21"/>
      <c r="Z17" s="317">
        <v>46421</v>
      </c>
      <c r="AA17" s="346">
        <f>Z17+55</f>
        <v>46476</v>
      </c>
      <c r="AB17" s="20"/>
      <c r="AC17" s="20"/>
      <c r="AD17" s="20"/>
      <c r="AE17" s="20"/>
      <c r="AF17" s="19"/>
      <c r="AG17" s="20"/>
      <c r="AH17" s="21"/>
      <c r="AI17" s="76"/>
      <c r="AJ17" s="19"/>
      <c r="AK17" s="21">
        <v>93000000000</v>
      </c>
      <c r="AL17" s="21" t="s">
        <v>68</v>
      </c>
      <c r="AM17" s="27"/>
      <c r="AN17" s="26"/>
      <c r="AO17" s="360">
        <v>46751</v>
      </c>
      <c r="AP17" s="333"/>
      <c r="AQ17" s="331"/>
      <c r="AR17" s="331"/>
      <c r="AS17" s="331"/>
      <c r="AT17" s="331"/>
      <c r="AU17" s="331"/>
      <c r="AV17" s="331"/>
      <c r="AW17" s="331"/>
      <c r="AX17" s="331"/>
      <c r="AY17" s="331"/>
      <c r="AZ17" s="331"/>
      <c r="BA17" s="331"/>
      <c r="BB17" s="331"/>
    </row>
    <row r="18" spans="1:54" s="285" customFormat="1" ht="48.75" customHeight="1" x14ac:dyDescent="0.25">
      <c r="A18" s="334" t="s">
        <v>216</v>
      </c>
      <c r="B18" s="365"/>
      <c r="C18" s="44" t="s">
        <v>176</v>
      </c>
      <c r="D18" s="44"/>
      <c r="E18" s="21" t="s">
        <v>57</v>
      </c>
      <c r="F18" s="22" t="s">
        <v>178</v>
      </c>
      <c r="G18" s="19" t="s">
        <v>179</v>
      </c>
      <c r="H18" s="23">
        <v>1</v>
      </c>
      <c r="I18" s="21" t="s">
        <v>180</v>
      </c>
      <c r="J18" s="17" t="s">
        <v>181</v>
      </c>
      <c r="K18" s="17" t="s">
        <v>182</v>
      </c>
      <c r="L18" s="19">
        <v>2</v>
      </c>
      <c r="M18" s="24"/>
      <c r="N18" s="24"/>
      <c r="O18" s="21"/>
      <c r="P18" s="21"/>
      <c r="Q18" s="25"/>
      <c r="R18" s="323"/>
      <c r="S18" s="323"/>
      <c r="T18" s="323"/>
      <c r="U18" s="323"/>
      <c r="V18" s="323"/>
      <c r="W18" s="287"/>
      <c r="X18" s="287"/>
      <c r="Y18" s="287"/>
      <c r="Z18" s="26">
        <v>46631</v>
      </c>
      <c r="AA18" s="27">
        <f t="shared" ref="AA18:AA81" si="1">Z18+45</f>
        <v>46676</v>
      </c>
      <c r="AB18" s="286"/>
      <c r="AC18" s="286"/>
      <c r="AD18" s="286"/>
      <c r="AE18" s="286"/>
      <c r="AF18" s="286"/>
      <c r="AG18" s="286"/>
      <c r="AH18" s="287"/>
      <c r="AI18" s="287"/>
      <c r="AJ18" s="286"/>
      <c r="AK18" s="287">
        <v>93000000000</v>
      </c>
      <c r="AL18" s="287" t="s">
        <v>184</v>
      </c>
      <c r="AM18" s="280"/>
      <c r="AN18" s="317"/>
      <c r="AO18" s="317">
        <f t="shared" ref="AO18:AO81" si="2">(AA18+20)+90</f>
        <v>46786</v>
      </c>
      <c r="AP18" s="333"/>
      <c r="AQ18" s="331"/>
      <c r="AR18" s="331"/>
      <c r="AS18" s="331"/>
      <c r="AT18" s="331"/>
      <c r="AU18" s="331"/>
      <c r="AV18" s="331"/>
      <c r="AW18" s="331"/>
      <c r="AX18" s="331"/>
      <c r="AY18" s="331"/>
      <c r="AZ18" s="331"/>
      <c r="BA18" s="331"/>
      <c r="BB18" s="331"/>
    </row>
    <row r="19" spans="1:54" s="285" customFormat="1" ht="45.75" customHeight="1" x14ac:dyDescent="0.25">
      <c r="A19" s="334" t="s">
        <v>216</v>
      </c>
      <c r="B19" s="365"/>
      <c r="C19" s="44" t="s">
        <v>176</v>
      </c>
      <c r="D19" s="44"/>
      <c r="E19" s="21" t="s">
        <v>57</v>
      </c>
      <c r="F19" s="22" t="s">
        <v>178</v>
      </c>
      <c r="G19" s="19" t="s">
        <v>179</v>
      </c>
      <c r="H19" s="23">
        <v>1</v>
      </c>
      <c r="I19" s="21" t="s">
        <v>186</v>
      </c>
      <c r="J19" s="17" t="s">
        <v>181</v>
      </c>
      <c r="K19" s="17" t="s">
        <v>182</v>
      </c>
      <c r="L19" s="19">
        <v>2</v>
      </c>
      <c r="M19" s="24"/>
      <c r="N19" s="24"/>
      <c r="O19" s="21"/>
      <c r="P19" s="21"/>
      <c r="Q19" s="25"/>
      <c r="R19" s="323"/>
      <c r="S19" s="323"/>
      <c r="T19" s="323"/>
      <c r="U19" s="323"/>
      <c r="V19" s="323"/>
      <c r="W19" s="287"/>
      <c r="X19" s="287"/>
      <c r="Y19" s="287"/>
      <c r="Z19" s="26">
        <v>46631</v>
      </c>
      <c r="AA19" s="27">
        <f t="shared" si="1"/>
        <v>46676</v>
      </c>
      <c r="AB19" s="286"/>
      <c r="AC19" s="286"/>
      <c r="AD19" s="286"/>
      <c r="AE19" s="286"/>
      <c r="AF19" s="286"/>
      <c r="AG19" s="286"/>
      <c r="AH19" s="287"/>
      <c r="AI19" s="287"/>
      <c r="AJ19" s="286"/>
      <c r="AK19" s="287">
        <v>93000000000</v>
      </c>
      <c r="AL19" s="287" t="s">
        <v>184</v>
      </c>
      <c r="AM19" s="280"/>
      <c r="AN19" s="317"/>
      <c r="AO19" s="317">
        <f t="shared" si="2"/>
        <v>46786</v>
      </c>
      <c r="AP19" s="333"/>
      <c r="AQ19" s="331"/>
      <c r="AR19" s="331"/>
      <c r="AS19" s="331"/>
      <c r="AT19" s="331"/>
      <c r="AU19" s="331"/>
      <c r="AV19" s="331"/>
      <c r="AW19" s="331"/>
      <c r="AX19" s="331"/>
      <c r="AY19" s="331"/>
      <c r="AZ19" s="331"/>
      <c r="BA19" s="331"/>
      <c r="BB19" s="331"/>
    </row>
    <row r="20" spans="1:54" s="285" customFormat="1" ht="63" x14ac:dyDescent="0.25">
      <c r="A20" s="286" t="s">
        <v>216</v>
      </c>
      <c r="B20" s="365"/>
      <c r="C20" s="44" t="s">
        <v>176</v>
      </c>
      <c r="D20" s="44"/>
      <c r="E20" s="21" t="s">
        <v>57</v>
      </c>
      <c r="F20" s="22" t="s">
        <v>178</v>
      </c>
      <c r="G20" s="19" t="s">
        <v>179</v>
      </c>
      <c r="H20" s="23">
        <v>1</v>
      </c>
      <c r="I20" s="21" t="s">
        <v>188</v>
      </c>
      <c r="J20" s="17" t="s">
        <v>189</v>
      </c>
      <c r="K20" s="17" t="s">
        <v>190</v>
      </c>
      <c r="L20" s="19">
        <v>2</v>
      </c>
      <c r="M20" s="24"/>
      <c r="N20" s="24"/>
      <c r="O20" s="21"/>
      <c r="P20" s="21"/>
      <c r="Q20" s="25"/>
      <c r="R20" s="323"/>
      <c r="S20" s="323"/>
      <c r="T20" s="323"/>
      <c r="U20" s="323"/>
      <c r="V20" s="323"/>
      <c r="W20" s="287"/>
      <c r="X20" s="287"/>
      <c r="Y20" s="287"/>
      <c r="Z20" s="26">
        <v>46631</v>
      </c>
      <c r="AA20" s="27">
        <f t="shared" si="1"/>
        <v>46676</v>
      </c>
      <c r="AB20" s="286"/>
      <c r="AC20" s="286"/>
      <c r="AD20" s="286"/>
      <c r="AE20" s="286"/>
      <c r="AF20" s="286"/>
      <c r="AG20" s="286"/>
      <c r="AH20" s="287"/>
      <c r="AI20" s="287"/>
      <c r="AJ20" s="286"/>
      <c r="AK20" s="287">
        <v>93000000000</v>
      </c>
      <c r="AL20" s="287" t="s">
        <v>184</v>
      </c>
      <c r="AM20" s="280"/>
      <c r="AN20" s="317"/>
      <c r="AO20" s="317">
        <f t="shared" si="2"/>
        <v>46786</v>
      </c>
      <c r="AP20" s="333"/>
      <c r="AQ20" s="331"/>
      <c r="AR20" s="331"/>
      <c r="AS20" s="331"/>
      <c r="AT20" s="331"/>
      <c r="AU20" s="331"/>
      <c r="AV20" s="331"/>
      <c r="AW20" s="331"/>
      <c r="AX20" s="331"/>
      <c r="AY20" s="331"/>
      <c r="AZ20" s="331"/>
      <c r="BA20" s="331"/>
      <c r="BB20" s="331"/>
    </row>
    <row r="21" spans="1:54" s="285" customFormat="1" ht="47.25" x14ac:dyDescent="0.25">
      <c r="A21" s="286" t="s">
        <v>216</v>
      </c>
      <c r="B21" s="365"/>
      <c r="C21" s="44" t="s">
        <v>176</v>
      </c>
      <c r="D21" s="44"/>
      <c r="E21" s="21" t="s">
        <v>57</v>
      </c>
      <c r="F21" s="22" t="s">
        <v>178</v>
      </c>
      <c r="G21" s="19" t="s">
        <v>179</v>
      </c>
      <c r="H21" s="23">
        <v>1</v>
      </c>
      <c r="I21" s="21" t="s">
        <v>192</v>
      </c>
      <c r="J21" s="17" t="s">
        <v>193</v>
      </c>
      <c r="K21" s="17" t="s">
        <v>194</v>
      </c>
      <c r="L21" s="19">
        <v>2</v>
      </c>
      <c r="M21" s="24"/>
      <c r="N21" s="24"/>
      <c r="O21" s="21"/>
      <c r="P21" s="21"/>
      <c r="Q21" s="25"/>
      <c r="R21" s="323"/>
      <c r="S21" s="323"/>
      <c r="T21" s="323"/>
      <c r="U21" s="323"/>
      <c r="V21" s="323"/>
      <c r="W21" s="287"/>
      <c r="X21" s="287"/>
      <c r="Y21" s="287"/>
      <c r="Z21" s="26">
        <v>46631</v>
      </c>
      <c r="AA21" s="27">
        <f t="shared" si="1"/>
        <v>46676</v>
      </c>
      <c r="AB21" s="286"/>
      <c r="AC21" s="286"/>
      <c r="AD21" s="286"/>
      <c r="AE21" s="286"/>
      <c r="AF21" s="286"/>
      <c r="AG21" s="286"/>
      <c r="AH21" s="287"/>
      <c r="AI21" s="287"/>
      <c r="AJ21" s="286"/>
      <c r="AK21" s="287">
        <v>93000000000</v>
      </c>
      <c r="AL21" s="287" t="s">
        <v>184</v>
      </c>
      <c r="AM21" s="280"/>
      <c r="AN21" s="317"/>
      <c r="AO21" s="317">
        <f t="shared" si="2"/>
        <v>46786</v>
      </c>
      <c r="AP21" s="333"/>
      <c r="AQ21" s="331"/>
      <c r="AR21" s="331"/>
      <c r="AS21" s="331"/>
      <c r="AT21" s="331"/>
      <c r="AU21" s="331"/>
      <c r="AV21" s="331"/>
      <c r="AW21" s="331"/>
      <c r="AX21" s="331"/>
      <c r="AY21" s="331"/>
      <c r="AZ21" s="331"/>
      <c r="BA21" s="331"/>
      <c r="BB21" s="331"/>
    </row>
    <row r="22" spans="1:54" s="285" customFormat="1" ht="47.25" x14ac:dyDescent="0.25">
      <c r="A22" s="286" t="s">
        <v>216</v>
      </c>
      <c r="B22" s="365"/>
      <c r="C22" s="44" t="s">
        <v>176</v>
      </c>
      <c r="D22" s="44"/>
      <c r="E22" s="21" t="s">
        <v>57</v>
      </c>
      <c r="F22" s="22" t="s">
        <v>178</v>
      </c>
      <c r="G22" s="19" t="s">
        <v>179</v>
      </c>
      <c r="H22" s="23">
        <v>1</v>
      </c>
      <c r="I22" s="21" t="s">
        <v>196</v>
      </c>
      <c r="J22" s="17" t="s">
        <v>197</v>
      </c>
      <c r="K22" s="17" t="s">
        <v>198</v>
      </c>
      <c r="L22" s="19">
        <v>2</v>
      </c>
      <c r="M22" s="24"/>
      <c r="N22" s="24"/>
      <c r="O22" s="21"/>
      <c r="P22" s="21"/>
      <c r="Q22" s="25"/>
      <c r="R22" s="323"/>
      <c r="S22" s="323"/>
      <c r="T22" s="323"/>
      <c r="U22" s="323"/>
      <c r="V22" s="323"/>
      <c r="W22" s="287"/>
      <c r="X22" s="287"/>
      <c r="Y22" s="287"/>
      <c r="Z22" s="26">
        <v>46631</v>
      </c>
      <c r="AA22" s="27">
        <f t="shared" si="1"/>
        <v>46676</v>
      </c>
      <c r="AB22" s="286"/>
      <c r="AC22" s="286"/>
      <c r="AD22" s="286"/>
      <c r="AE22" s="286"/>
      <c r="AF22" s="286"/>
      <c r="AG22" s="286"/>
      <c r="AH22" s="287"/>
      <c r="AI22" s="287"/>
      <c r="AJ22" s="286"/>
      <c r="AK22" s="287">
        <v>93000000000</v>
      </c>
      <c r="AL22" s="287" t="s">
        <v>184</v>
      </c>
      <c r="AM22" s="280"/>
      <c r="AN22" s="317"/>
      <c r="AO22" s="317">
        <f t="shared" si="2"/>
        <v>46786</v>
      </c>
      <c r="AP22" s="333"/>
      <c r="AQ22" s="331"/>
      <c r="AR22" s="331"/>
      <c r="AS22" s="331"/>
      <c r="AT22" s="331"/>
      <c r="AU22" s="331"/>
      <c r="AV22" s="331"/>
      <c r="AW22" s="331"/>
      <c r="AX22" s="331"/>
      <c r="AY22" s="331"/>
      <c r="AZ22" s="331"/>
      <c r="BA22" s="331"/>
      <c r="BB22" s="331"/>
    </row>
    <row r="23" spans="1:54" s="285" customFormat="1" ht="30.75" customHeight="1" x14ac:dyDescent="0.25">
      <c r="A23" s="334" t="s">
        <v>216</v>
      </c>
      <c r="B23" s="365"/>
      <c r="C23" s="44" t="s">
        <v>176</v>
      </c>
      <c r="D23" s="44"/>
      <c r="E23" s="21" t="s">
        <v>57</v>
      </c>
      <c r="F23" s="22" t="s">
        <v>178</v>
      </c>
      <c r="G23" s="19" t="s">
        <v>179</v>
      </c>
      <c r="H23" s="23">
        <v>1</v>
      </c>
      <c r="I23" s="21" t="s">
        <v>1039</v>
      </c>
      <c r="J23" s="17" t="s">
        <v>201</v>
      </c>
      <c r="K23" s="17" t="s">
        <v>202</v>
      </c>
      <c r="L23" s="19">
        <v>2</v>
      </c>
      <c r="M23" s="24"/>
      <c r="N23" s="24"/>
      <c r="O23" s="21"/>
      <c r="P23" s="21"/>
      <c r="Q23" s="25"/>
      <c r="R23" s="323"/>
      <c r="S23" s="323"/>
      <c r="T23" s="323"/>
      <c r="U23" s="323"/>
      <c r="V23" s="323"/>
      <c r="W23" s="287"/>
      <c r="X23" s="287"/>
      <c r="Y23" s="287"/>
      <c r="Z23" s="26">
        <v>46631</v>
      </c>
      <c r="AA23" s="27">
        <f t="shared" si="1"/>
        <v>46676</v>
      </c>
      <c r="AB23" s="286"/>
      <c r="AC23" s="286"/>
      <c r="AD23" s="286"/>
      <c r="AE23" s="286"/>
      <c r="AF23" s="286"/>
      <c r="AG23" s="286"/>
      <c r="AH23" s="287"/>
      <c r="AI23" s="287"/>
      <c r="AJ23" s="286"/>
      <c r="AK23" s="287">
        <v>93000000000</v>
      </c>
      <c r="AL23" s="287" t="s">
        <v>184</v>
      </c>
      <c r="AM23" s="280"/>
      <c r="AN23" s="317"/>
      <c r="AO23" s="317">
        <f t="shared" si="2"/>
        <v>46786</v>
      </c>
      <c r="AP23" s="333"/>
      <c r="AQ23" s="331"/>
      <c r="AR23" s="331"/>
      <c r="AS23" s="331"/>
      <c r="AT23" s="331"/>
      <c r="AU23" s="331"/>
      <c r="AV23" s="331"/>
      <c r="AW23" s="331"/>
      <c r="AX23" s="331"/>
      <c r="AY23" s="331"/>
      <c r="AZ23" s="331"/>
      <c r="BA23" s="331"/>
      <c r="BB23" s="331"/>
    </row>
    <row r="24" spans="1:54" s="285" customFormat="1" ht="30.75" customHeight="1" x14ac:dyDescent="0.25">
      <c r="A24" s="334" t="s">
        <v>216</v>
      </c>
      <c r="B24" s="365"/>
      <c r="C24" s="44" t="s">
        <v>176</v>
      </c>
      <c r="D24" s="44"/>
      <c r="E24" s="21" t="s">
        <v>57</v>
      </c>
      <c r="F24" s="22" t="s">
        <v>178</v>
      </c>
      <c r="G24" s="19" t="s">
        <v>179</v>
      </c>
      <c r="H24" s="23">
        <v>1</v>
      </c>
      <c r="I24" s="21" t="s">
        <v>204</v>
      </c>
      <c r="J24" s="17" t="s">
        <v>205</v>
      </c>
      <c r="K24" s="17" t="s">
        <v>206</v>
      </c>
      <c r="L24" s="19">
        <v>2</v>
      </c>
      <c r="M24" s="24"/>
      <c r="N24" s="24"/>
      <c r="O24" s="21"/>
      <c r="P24" s="21"/>
      <c r="Q24" s="25"/>
      <c r="R24" s="323"/>
      <c r="S24" s="323"/>
      <c r="T24" s="323"/>
      <c r="U24" s="323"/>
      <c r="V24" s="323"/>
      <c r="W24" s="287"/>
      <c r="X24" s="287"/>
      <c r="Y24" s="287"/>
      <c r="Z24" s="26">
        <v>46631</v>
      </c>
      <c r="AA24" s="27">
        <f t="shared" si="1"/>
        <v>46676</v>
      </c>
      <c r="AB24" s="286"/>
      <c r="AC24" s="286"/>
      <c r="AD24" s="286"/>
      <c r="AE24" s="286"/>
      <c r="AF24" s="286"/>
      <c r="AG24" s="286"/>
      <c r="AH24" s="287"/>
      <c r="AI24" s="287"/>
      <c r="AJ24" s="286"/>
      <c r="AK24" s="287">
        <v>93000000000</v>
      </c>
      <c r="AL24" s="287" t="s">
        <v>184</v>
      </c>
      <c r="AM24" s="280"/>
      <c r="AN24" s="317"/>
      <c r="AO24" s="317">
        <f t="shared" si="2"/>
        <v>46786</v>
      </c>
      <c r="AP24" s="333"/>
      <c r="AQ24" s="331"/>
      <c r="AR24" s="331"/>
      <c r="AS24" s="331"/>
      <c r="AT24" s="331"/>
      <c r="AU24" s="331"/>
      <c r="AV24" s="331"/>
      <c r="AW24" s="331"/>
      <c r="AX24" s="331"/>
      <c r="AY24" s="331"/>
      <c r="AZ24" s="331"/>
      <c r="BA24" s="331"/>
      <c r="BB24" s="331"/>
    </row>
    <row r="25" spans="1:54" s="285" customFormat="1" ht="30.75" customHeight="1" x14ac:dyDescent="0.25">
      <c r="A25" s="334" t="s">
        <v>216</v>
      </c>
      <c r="B25" s="365"/>
      <c r="C25" s="368" t="s">
        <v>216</v>
      </c>
      <c r="D25" s="368"/>
      <c r="E25" s="287" t="s">
        <v>57</v>
      </c>
      <c r="F25" s="328" t="s">
        <v>178</v>
      </c>
      <c r="G25" s="286" t="s">
        <v>59</v>
      </c>
      <c r="H25" s="289">
        <v>1</v>
      </c>
      <c r="I25" s="287" t="s">
        <v>218</v>
      </c>
      <c r="J25" s="17" t="s">
        <v>168</v>
      </c>
      <c r="K25" s="17" t="s">
        <v>219</v>
      </c>
      <c r="L25" s="286">
        <v>2</v>
      </c>
      <c r="M25" s="277"/>
      <c r="N25" s="277"/>
      <c r="O25" s="287"/>
      <c r="P25" s="287"/>
      <c r="Q25" s="329"/>
      <c r="R25" s="323"/>
      <c r="S25" s="330"/>
      <c r="T25" s="323"/>
      <c r="U25" s="330"/>
      <c r="V25" s="330"/>
      <c r="W25" s="287"/>
      <c r="X25" s="287"/>
      <c r="Y25" s="287"/>
      <c r="Z25" s="26">
        <v>46631</v>
      </c>
      <c r="AA25" s="27">
        <f t="shared" si="1"/>
        <v>46676</v>
      </c>
      <c r="AB25" s="331"/>
      <c r="AC25" s="331"/>
      <c r="AD25" s="331"/>
      <c r="AE25" s="331"/>
      <c r="AF25" s="332"/>
      <c r="AG25" s="332"/>
      <c r="AH25" s="21"/>
      <c r="AI25" s="331"/>
      <c r="AJ25" s="331"/>
      <c r="AK25" s="332">
        <v>93000000000</v>
      </c>
      <c r="AL25" s="332" t="s">
        <v>184</v>
      </c>
      <c r="AM25" s="369"/>
      <c r="AN25" s="369"/>
      <c r="AO25" s="317">
        <f t="shared" si="2"/>
        <v>46786</v>
      </c>
      <c r="AP25" s="333"/>
      <c r="AQ25" s="331"/>
      <c r="AR25" s="331"/>
      <c r="AS25" s="331"/>
      <c r="AT25" s="331"/>
      <c r="AU25" s="331"/>
      <c r="AV25" s="331"/>
      <c r="AW25" s="331"/>
      <c r="AX25" s="331"/>
      <c r="AY25" s="331"/>
      <c r="AZ25" s="331"/>
      <c r="BA25" s="331"/>
      <c r="BB25" s="331"/>
    </row>
    <row r="26" spans="1:54" s="285" customFormat="1" ht="47.25" x14ac:dyDescent="0.25">
      <c r="A26" s="286" t="s">
        <v>216</v>
      </c>
      <c r="B26" s="365"/>
      <c r="C26" s="368" t="s">
        <v>216</v>
      </c>
      <c r="D26" s="368"/>
      <c r="E26" s="287" t="s">
        <v>57</v>
      </c>
      <c r="F26" s="328" t="s">
        <v>178</v>
      </c>
      <c r="G26" s="286" t="s">
        <v>59</v>
      </c>
      <c r="H26" s="289">
        <v>1</v>
      </c>
      <c r="I26" s="287" t="s">
        <v>112</v>
      </c>
      <c r="J26" s="17" t="s">
        <v>113</v>
      </c>
      <c r="K26" s="17" t="s">
        <v>221</v>
      </c>
      <c r="L26" s="286">
        <v>2</v>
      </c>
      <c r="M26" s="277"/>
      <c r="N26" s="277"/>
      <c r="O26" s="287"/>
      <c r="P26" s="287"/>
      <c r="Q26" s="329"/>
      <c r="R26" s="323"/>
      <c r="S26" s="330"/>
      <c r="T26" s="323"/>
      <c r="U26" s="330"/>
      <c r="V26" s="330"/>
      <c r="W26" s="287"/>
      <c r="X26" s="287"/>
      <c r="Y26" s="287"/>
      <c r="Z26" s="26">
        <v>46631</v>
      </c>
      <c r="AA26" s="27">
        <f t="shared" si="1"/>
        <v>46676</v>
      </c>
      <c r="AB26" s="331"/>
      <c r="AC26" s="331"/>
      <c r="AD26" s="331"/>
      <c r="AE26" s="331"/>
      <c r="AF26" s="332"/>
      <c r="AG26" s="332"/>
      <c r="AH26" s="44"/>
      <c r="AI26" s="331"/>
      <c r="AJ26" s="331"/>
      <c r="AK26" s="332">
        <v>93000000000</v>
      </c>
      <c r="AL26" s="332" t="s">
        <v>184</v>
      </c>
      <c r="AM26" s="369"/>
      <c r="AN26" s="369"/>
      <c r="AO26" s="317">
        <f t="shared" si="2"/>
        <v>46786</v>
      </c>
      <c r="AP26" s="333"/>
      <c r="AQ26" s="331"/>
      <c r="AR26" s="331"/>
      <c r="AS26" s="331"/>
      <c r="AT26" s="331"/>
      <c r="AU26" s="331"/>
      <c r="AV26" s="331"/>
      <c r="AW26" s="331"/>
      <c r="AX26" s="331"/>
      <c r="AY26" s="331"/>
      <c r="AZ26" s="331"/>
      <c r="BA26" s="331"/>
      <c r="BB26" s="331"/>
    </row>
    <row r="27" spans="1:54" s="285" customFormat="1" ht="47.25" x14ac:dyDescent="0.25">
      <c r="A27" s="286" t="s">
        <v>216</v>
      </c>
      <c r="B27" s="365"/>
      <c r="C27" s="368" t="s">
        <v>216</v>
      </c>
      <c r="D27" s="368"/>
      <c r="E27" s="287" t="s">
        <v>57</v>
      </c>
      <c r="F27" s="328" t="s">
        <v>178</v>
      </c>
      <c r="G27" s="286" t="s">
        <v>59</v>
      </c>
      <c r="H27" s="289"/>
      <c r="I27" s="287" t="s">
        <v>224</v>
      </c>
      <c r="J27" s="17" t="s">
        <v>113</v>
      </c>
      <c r="K27" s="17" t="s">
        <v>225</v>
      </c>
      <c r="L27" s="286">
        <v>2</v>
      </c>
      <c r="M27" s="277"/>
      <c r="N27" s="277"/>
      <c r="O27" s="287"/>
      <c r="P27" s="287"/>
      <c r="Q27" s="329"/>
      <c r="R27" s="323"/>
      <c r="S27" s="330"/>
      <c r="T27" s="323"/>
      <c r="U27" s="330"/>
      <c r="V27" s="330"/>
      <c r="W27" s="287"/>
      <c r="X27" s="287"/>
      <c r="Y27" s="287"/>
      <c r="Z27" s="26">
        <v>46631</v>
      </c>
      <c r="AA27" s="27">
        <f t="shared" si="1"/>
        <v>46676</v>
      </c>
      <c r="AB27" s="331"/>
      <c r="AC27" s="331"/>
      <c r="AD27" s="331"/>
      <c r="AE27" s="331"/>
      <c r="AF27" s="332"/>
      <c r="AG27" s="332"/>
      <c r="AH27" s="24"/>
      <c r="AI27" s="331"/>
      <c r="AJ27" s="331"/>
      <c r="AK27" s="332">
        <v>93000000000</v>
      </c>
      <c r="AL27" s="332" t="s">
        <v>184</v>
      </c>
      <c r="AM27" s="369"/>
      <c r="AN27" s="369"/>
      <c r="AO27" s="317">
        <f t="shared" si="2"/>
        <v>46786</v>
      </c>
      <c r="AP27" s="333"/>
      <c r="AQ27" s="331"/>
      <c r="AR27" s="331"/>
      <c r="AS27" s="331"/>
      <c r="AT27" s="331"/>
      <c r="AU27" s="331"/>
      <c r="AV27" s="331"/>
      <c r="AW27" s="331"/>
      <c r="AX27" s="331"/>
      <c r="AY27" s="331"/>
      <c r="AZ27" s="331"/>
      <c r="BA27" s="331"/>
      <c r="BB27" s="331"/>
    </row>
    <row r="28" spans="1:54" s="285" customFormat="1" ht="30.75" customHeight="1" x14ac:dyDescent="0.25">
      <c r="A28" s="334" t="s">
        <v>216</v>
      </c>
      <c r="B28" s="365"/>
      <c r="C28" s="368" t="s">
        <v>216</v>
      </c>
      <c r="D28" s="368"/>
      <c r="E28" s="287" t="s">
        <v>57</v>
      </c>
      <c r="F28" s="328" t="s">
        <v>178</v>
      </c>
      <c r="G28" s="286" t="s">
        <v>59</v>
      </c>
      <c r="H28" s="289"/>
      <c r="I28" s="287" t="s">
        <v>644</v>
      </c>
      <c r="J28" s="17" t="s">
        <v>645</v>
      </c>
      <c r="K28" s="17" t="s">
        <v>1040</v>
      </c>
      <c r="L28" s="286">
        <v>2</v>
      </c>
      <c r="M28" s="277"/>
      <c r="N28" s="277"/>
      <c r="O28" s="287"/>
      <c r="P28" s="287"/>
      <c r="Q28" s="329"/>
      <c r="R28" s="323"/>
      <c r="S28" s="330"/>
      <c r="T28" s="323"/>
      <c r="U28" s="330"/>
      <c r="V28" s="330"/>
      <c r="W28" s="287"/>
      <c r="X28" s="287"/>
      <c r="Y28" s="287"/>
      <c r="Z28" s="26">
        <v>46631</v>
      </c>
      <c r="AA28" s="27">
        <f t="shared" si="1"/>
        <v>46676</v>
      </c>
      <c r="AB28" s="331"/>
      <c r="AC28" s="331"/>
      <c r="AD28" s="331"/>
      <c r="AE28" s="331"/>
      <c r="AF28" s="332"/>
      <c r="AG28" s="332"/>
      <c r="AH28" s="21"/>
      <c r="AI28" s="331"/>
      <c r="AJ28" s="331"/>
      <c r="AK28" s="332">
        <v>93000000000</v>
      </c>
      <c r="AL28" s="332" t="s">
        <v>184</v>
      </c>
      <c r="AM28" s="369"/>
      <c r="AN28" s="369"/>
      <c r="AO28" s="317">
        <f t="shared" si="2"/>
        <v>46786</v>
      </c>
      <c r="AP28" s="333"/>
      <c r="AQ28" s="331"/>
      <c r="AR28" s="331"/>
      <c r="AS28" s="331"/>
      <c r="AT28" s="331"/>
      <c r="AU28" s="331"/>
      <c r="AV28" s="331"/>
      <c r="AW28" s="331"/>
      <c r="AX28" s="331"/>
      <c r="AY28" s="331"/>
      <c r="AZ28" s="331"/>
      <c r="BA28" s="331"/>
      <c r="BB28" s="331"/>
    </row>
    <row r="29" spans="1:54" s="285" customFormat="1" ht="30.75" customHeight="1" x14ac:dyDescent="0.25">
      <c r="A29" s="334" t="s">
        <v>216</v>
      </c>
      <c r="B29" s="365"/>
      <c r="C29" s="368" t="s">
        <v>216</v>
      </c>
      <c r="D29" s="368"/>
      <c r="E29" s="287" t="s">
        <v>57</v>
      </c>
      <c r="F29" s="328" t="s">
        <v>178</v>
      </c>
      <c r="G29" s="286" t="s">
        <v>59</v>
      </c>
      <c r="H29" s="289"/>
      <c r="I29" s="287" t="s">
        <v>227</v>
      </c>
      <c r="J29" s="17" t="s">
        <v>228</v>
      </c>
      <c r="K29" s="17" t="s">
        <v>229</v>
      </c>
      <c r="L29" s="286">
        <v>2</v>
      </c>
      <c r="M29" s="277"/>
      <c r="N29" s="277"/>
      <c r="O29" s="287"/>
      <c r="P29" s="287"/>
      <c r="Q29" s="329"/>
      <c r="R29" s="323"/>
      <c r="S29" s="330"/>
      <c r="T29" s="323"/>
      <c r="U29" s="330"/>
      <c r="V29" s="330"/>
      <c r="W29" s="287"/>
      <c r="X29" s="287"/>
      <c r="Y29" s="287"/>
      <c r="Z29" s="26">
        <v>46631</v>
      </c>
      <c r="AA29" s="27">
        <f t="shared" si="1"/>
        <v>46676</v>
      </c>
      <c r="AB29" s="331"/>
      <c r="AC29" s="331"/>
      <c r="AD29" s="331"/>
      <c r="AE29" s="331"/>
      <c r="AF29" s="332"/>
      <c r="AG29" s="332"/>
      <c r="AH29" s="21"/>
      <c r="AI29" s="331"/>
      <c r="AJ29" s="331"/>
      <c r="AK29" s="332">
        <v>93000000000</v>
      </c>
      <c r="AL29" s="332" t="s">
        <v>184</v>
      </c>
      <c r="AM29" s="369"/>
      <c r="AN29" s="369"/>
      <c r="AO29" s="317">
        <f t="shared" si="2"/>
        <v>46786</v>
      </c>
      <c r="AP29" s="333"/>
      <c r="AQ29" s="331"/>
      <c r="AR29" s="331"/>
      <c r="AS29" s="331"/>
      <c r="AT29" s="331"/>
      <c r="AU29" s="331"/>
      <c r="AV29" s="331"/>
      <c r="AW29" s="331"/>
      <c r="AX29" s="331"/>
      <c r="AY29" s="331"/>
      <c r="AZ29" s="331"/>
      <c r="BA29" s="331"/>
      <c r="BB29" s="331"/>
    </row>
    <row r="30" spans="1:54" s="285" customFormat="1" ht="47.25" x14ac:dyDescent="0.25">
      <c r="A30" s="286" t="s">
        <v>216</v>
      </c>
      <c r="B30" s="365"/>
      <c r="C30" s="368" t="s">
        <v>216</v>
      </c>
      <c r="D30" s="368"/>
      <c r="E30" s="287" t="s">
        <v>57</v>
      </c>
      <c r="F30" s="328" t="s">
        <v>178</v>
      </c>
      <c r="G30" s="286" t="s">
        <v>59</v>
      </c>
      <c r="H30" s="289"/>
      <c r="I30" s="287" t="s">
        <v>231</v>
      </c>
      <c r="J30" s="335" t="s">
        <v>232</v>
      </c>
      <c r="K30" s="335" t="s">
        <v>233</v>
      </c>
      <c r="L30" s="286">
        <v>2</v>
      </c>
      <c r="M30" s="277"/>
      <c r="N30" s="277"/>
      <c r="O30" s="287"/>
      <c r="P30" s="287"/>
      <c r="Q30" s="329"/>
      <c r="R30" s="323"/>
      <c r="S30" s="330"/>
      <c r="T30" s="323"/>
      <c r="U30" s="330"/>
      <c r="V30" s="330"/>
      <c r="W30" s="287"/>
      <c r="X30" s="287"/>
      <c r="Y30" s="287"/>
      <c r="Z30" s="26">
        <v>46631</v>
      </c>
      <c r="AA30" s="27">
        <f t="shared" si="1"/>
        <v>46676</v>
      </c>
      <c r="AB30" s="331"/>
      <c r="AC30" s="331"/>
      <c r="AD30" s="331"/>
      <c r="AE30" s="331"/>
      <c r="AF30" s="332"/>
      <c r="AG30" s="332"/>
      <c r="AH30" s="336"/>
      <c r="AI30" s="331"/>
      <c r="AJ30" s="331"/>
      <c r="AK30" s="332">
        <v>93000000000</v>
      </c>
      <c r="AL30" s="332" t="s">
        <v>184</v>
      </c>
      <c r="AM30" s="369"/>
      <c r="AN30" s="369"/>
      <c r="AO30" s="317">
        <f t="shared" si="2"/>
        <v>46786</v>
      </c>
      <c r="AP30" s="333"/>
      <c r="AQ30" s="331"/>
      <c r="AR30" s="331"/>
      <c r="AS30" s="331"/>
      <c r="AT30" s="331"/>
      <c r="AU30" s="331"/>
      <c r="AV30" s="331"/>
      <c r="AW30" s="331"/>
      <c r="AX30" s="331"/>
      <c r="AY30" s="331"/>
      <c r="AZ30" s="331"/>
      <c r="BA30" s="331"/>
      <c r="BB30" s="331"/>
    </row>
    <row r="31" spans="1:54" s="285" customFormat="1" ht="30" customHeight="1" x14ac:dyDescent="0.25">
      <c r="A31" s="334" t="s">
        <v>216</v>
      </c>
      <c r="B31" s="365"/>
      <c r="C31" s="368" t="s">
        <v>216</v>
      </c>
      <c r="D31" s="368"/>
      <c r="E31" s="287" t="s">
        <v>57</v>
      </c>
      <c r="F31" s="328" t="s">
        <v>178</v>
      </c>
      <c r="G31" s="286" t="s">
        <v>59</v>
      </c>
      <c r="H31" s="289"/>
      <c r="I31" s="287" t="s">
        <v>235</v>
      </c>
      <c r="J31" s="17" t="s">
        <v>236</v>
      </c>
      <c r="K31" s="17" t="s">
        <v>237</v>
      </c>
      <c r="L31" s="286">
        <v>2</v>
      </c>
      <c r="M31" s="277"/>
      <c r="N31" s="277"/>
      <c r="O31" s="287"/>
      <c r="P31" s="287"/>
      <c r="Q31" s="329"/>
      <c r="R31" s="323"/>
      <c r="S31" s="330"/>
      <c r="T31" s="323"/>
      <c r="U31" s="330"/>
      <c r="V31" s="330"/>
      <c r="W31" s="287"/>
      <c r="X31" s="287"/>
      <c r="Y31" s="287"/>
      <c r="Z31" s="26">
        <v>46631</v>
      </c>
      <c r="AA31" s="27">
        <f t="shared" si="1"/>
        <v>46676</v>
      </c>
      <c r="AB31" s="331"/>
      <c r="AC31" s="331"/>
      <c r="AD31" s="331"/>
      <c r="AE31" s="331"/>
      <c r="AF31" s="332"/>
      <c r="AG31" s="332"/>
      <c r="AH31" s="21"/>
      <c r="AI31" s="331"/>
      <c r="AJ31" s="331"/>
      <c r="AK31" s="332">
        <v>93000000000</v>
      </c>
      <c r="AL31" s="332" t="s">
        <v>184</v>
      </c>
      <c r="AM31" s="369"/>
      <c r="AN31" s="369"/>
      <c r="AO31" s="317">
        <f t="shared" si="2"/>
        <v>46786</v>
      </c>
      <c r="AP31" s="333"/>
      <c r="AQ31" s="331"/>
      <c r="AR31" s="331"/>
      <c r="AS31" s="331"/>
      <c r="AT31" s="331"/>
      <c r="AU31" s="331"/>
      <c r="AV31" s="331"/>
      <c r="AW31" s="331"/>
      <c r="AX31" s="331"/>
      <c r="AY31" s="331"/>
      <c r="AZ31" s="331"/>
      <c r="BA31" s="331"/>
      <c r="BB31" s="331"/>
    </row>
    <row r="32" spans="1:54" s="285" customFormat="1" ht="47.25" x14ac:dyDescent="0.25">
      <c r="A32" s="286" t="s">
        <v>216</v>
      </c>
      <c r="B32" s="365"/>
      <c r="C32" s="368" t="s">
        <v>216</v>
      </c>
      <c r="D32" s="368"/>
      <c r="E32" s="287" t="s">
        <v>57</v>
      </c>
      <c r="F32" s="328" t="s">
        <v>178</v>
      </c>
      <c r="G32" s="286" t="s">
        <v>59</v>
      </c>
      <c r="H32" s="289"/>
      <c r="I32" s="287" t="s">
        <v>249</v>
      </c>
      <c r="J32" s="17" t="s">
        <v>232</v>
      </c>
      <c r="K32" s="17" t="s">
        <v>250</v>
      </c>
      <c r="L32" s="286">
        <v>2</v>
      </c>
      <c r="M32" s="277"/>
      <c r="N32" s="277"/>
      <c r="O32" s="287"/>
      <c r="P32" s="287"/>
      <c r="Q32" s="329"/>
      <c r="R32" s="323"/>
      <c r="S32" s="330"/>
      <c r="T32" s="323"/>
      <c r="U32" s="330"/>
      <c r="V32" s="330"/>
      <c r="W32" s="287"/>
      <c r="X32" s="287"/>
      <c r="Y32" s="287"/>
      <c r="Z32" s="26">
        <v>46631</v>
      </c>
      <c r="AA32" s="27">
        <f t="shared" si="1"/>
        <v>46676</v>
      </c>
      <c r="AB32" s="331"/>
      <c r="AC32" s="331"/>
      <c r="AD32" s="331"/>
      <c r="AE32" s="331"/>
      <c r="AF32" s="332"/>
      <c r="AG32" s="332"/>
      <c r="AH32" s="21"/>
      <c r="AI32" s="331"/>
      <c r="AJ32" s="331"/>
      <c r="AK32" s="332">
        <v>93000000000</v>
      </c>
      <c r="AL32" s="332" t="s">
        <v>184</v>
      </c>
      <c r="AM32" s="369"/>
      <c r="AN32" s="369"/>
      <c r="AO32" s="317">
        <f t="shared" si="2"/>
        <v>46786</v>
      </c>
      <c r="AP32" s="333"/>
      <c r="AQ32" s="331"/>
      <c r="AR32" s="331"/>
      <c r="AS32" s="331"/>
      <c r="AT32" s="331"/>
      <c r="AU32" s="331"/>
      <c r="AV32" s="331"/>
      <c r="AW32" s="331"/>
      <c r="AX32" s="331"/>
      <c r="AY32" s="331"/>
      <c r="AZ32" s="331"/>
      <c r="BA32" s="331"/>
      <c r="BB32" s="331"/>
    </row>
    <row r="33" spans="1:54" s="285" customFormat="1" ht="47.25" x14ac:dyDescent="0.25">
      <c r="A33" s="286" t="s">
        <v>216</v>
      </c>
      <c r="B33" s="365"/>
      <c r="C33" s="368" t="s">
        <v>216</v>
      </c>
      <c r="D33" s="368"/>
      <c r="E33" s="287" t="s">
        <v>57</v>
      </c>
      <c r="F33" s="328" t="s">
        <v>178</v>
      </c>
      <c r="G33" s="286" t="s">
        <v>59</v>
      </c>
      <c r="H33" s="289"/>
      <c r="I33" s="287" t="s">
        <v>252</v>
      </c>
      <c r="J33" s="17" t="s">
        <v>232</v>
      </c>
      <c r="K33" s="17" t="s">
        <v>253</v>
      </c>
      <c r="L33" s="286">
        <v>2</v>
      </c>
      <c r="M33" s="277"/>
      <c r="N33" s="277"/>
      <c r="O33" s="287"/>
      <c r="P33" s="287"/>
      <c r="Q33" s="329"/>
      <c r="R33" s="323"/>
      <c r="S33" s="330"/>
      <c r="T33" s="323"/>
      <c r="U33" s="330"/>
      <c r="V33" s="330"/>
      <c r="W33" s="287"/>
      <c r="X33" s="287"/>
      <c r="Y33" s="287"/>
      <c r="Z33" s="26">
        <v>46631</v>
      </c>
      <c r="AA33" s="27">
        <f t="shared" si="1"/>
        <v>46676</v>
      </c>
      <c r="AB33" s="331"/>
      <c r="AC33" s="331"/>
      <c r="AD33" s="331"/>
      <c r="AE33" s="331"/>
      <c r="AF33" s="332"/>
      <c r="AG33" s="332"/>
      <c r="AH33" s="282"/>
      <c r="AI33" s="331"/>
      <c r="AJ33" s="331"/>
      <c r="AK33" s="332">
        <v>93000000000</v>
      </c>
      <c r="AL33" s="332" t="s">
        <v>184</v>
      </c>
      <c r="AM33" s="369"/>
      <c r="AN33" s="369"/>
      <c r="AO33" s="317">
        <f t="shared" si="2"/>
        <v>46786</v>
      </c>
      <c r="AP33" s="333"/>
      <c r="AQ33" s="331"/>
      <c r="AR33" s="331"/>
      <c r="AS33" s="331"/>
      <c r="AT33" s="331"/>
      <c r="AU33" s="331"/>
      <c r="AV33" s="331"/>
      <c r="AW33" s="331"/>
      <c r="AX33" s="331"/>
      <c r="AY33" s="331"/>
      <c r="AZ33" s="331"/>
      <c r="BA33" s="331"/>
      <c r="BB33" s="331"/>
    </row>
    <row r="34" spans="1:54" s="285" customFormat="1" ht="30" customHeight="1" x14ac:dyDescent="0.25">
      <c r="A34" s="334" t="s">
        <v>216</v>
      </c>
      <c r="B34" s="365"/>
      <c r="C34" s="368" t="s">
        <v>216</v>
      </c>
      <c r="D34" s="368"/>
      <c r="E34" s="287" t="s">
        <v>57</v>
      </c>
      <c r="F34" s="328" t="s">
        <v>178</v>
      </c>
      <c r="G34" s="286" t="s">
        <v>59</v>
      </c>
      <c r="H34" s="289"/>
      <c r="I34" s="287" t="s">
        <v>255</v>
      </c>
      <c r="J34" s="17" t="s">
        <v>256</v>
      </c>
      <c r="K34" s="17" t="s">
        <v>257</v>
      </c>
      <c r="L34" s="286">
        <v>2</v>
      </c>
      <c r="M34" s="277"/>
      <c r="N34" s="277"/>
      <c r="O34" s="287"/>
      <c r="P34" s="287"/>
      <c r="Q34" s="329"/>
      <c r="R34" s="323"/>
      <c r="S34" s="330"/>
      <c r="T34" s="323"/>
      <c r="U34" s="330"/>
      <c r="V34" s="330"/>
      <c r="W34" s="287"/>
      <c r="X34" s="287"/>
      <c r="Y34" s="287"/>
      <c r="Z34" s="26">
        <v>46631</v>
      </c>
      <c r="AA34" s="27">
        <f t="shared" si="1"/>
        <v>46676</v>
      </c>
      <c r="AB34" s="331"/>
      <c r="AC34" s="331"/>
      <c r="AD34" s="331"/>
      <c r="AE34" s="331"/>
      <c r="AF34" s="332"/>
      <c r="AG34" s="332"/>
      <c r="AH34" s="21"/>
      <c r="AI34" s="331"/>
      <c r="AJ34" s="331"/>
      <c r="AK34" s="332">
        <v>93000000000</v>
      </c>
      <c r="AL34" s="332" t="s">
        <v>184</v>
      </c>
      <c r="AM34" s="369"/>
      <c r="AN34" s="369"/>
      <c r="AO34" s="317">
        <f t="shared" si="2"/>
        <v>46786</v>
      </c>
      <c r="AP34" s="333"/>
      <c r="AQ34" s="331"/>
      <c r="AR34" s="331"/>
      <c r="AS34" s="331"/>
      <c r="AT34" s="331"/>
      <c r="AU34" s="331"/>
      <c r="AV34" s="331"/>
      <c r="AW34" s="331"/>
      <c r="AX34" s="331"/>
      <c r="AY34" s="331"/>
      <c r="AZ34" s="331"/>
      <c r="BA34" s="331"/>
      <c r="BB34" s="331"/>
    </row>
    <row r="35" spans="1:54" s="285" customFormat="1" ht="47.25" x14ac:dyDescent="0.25">
      <c r="A35" s="286" t="s">
        <v>216</v>
      </c>
      <c r="B35" s="365"/>
      <c r="C35" s="368" t="s">
        <v>216</v>
      </c>
      <c r="D35" s="368"/>
      <c r="E35" s="287" t="s">
        <v>57</v>
      </c>
      <c r="F35" s="328" t="s">
        <v>178</v>
      </c>
      <c r="G35" s="286" t="s">
        <v>59</v>
      </c>
      <c r="H35" s="289"/>
      <c r="I35" s="287" t="s">
        <v>259</v>
      </c>
      <c r="J35" s="17" t="s">
        <v>260</v>
      </c>
      <c r="K35" s="17" t="s">
        <v>261</v>
      </c>
      <c r="L35" s="286">
        <v>2</v>
      </c>
      <c r="M35" s="277"/>
      <c r="N35" s="277"/>
      <c r="O35" s="287"/>
      <c r="P35" s="287"/>
      <c r="Q35" s="329"/>
      <c r="R35" s="323"/>
      <c r="S35" s="330"/>
      <c r="T35" s="323"/>
      <c r="U35" s="330"/>
      <c r="V35" s="330"/>
      <c r="W35" s="287"/>
      <c r="X35" s="287"/>
      <c r="Y35" s="287"/>
      <c r="Z35" s="26">
        <v>46631</v>
      </c>
      <c r="AA35" s="27">
        <f t="shared" si="1"/>
        <v>46676</v>
      </c>
      <c r="AB35" s="331"/>
      <c r="AC35" s="331"/>
      <c r="AD35" s="331"/>
      <c r="AE35" s="331"/>
      <c r="AF35" s="332"/>
      <c r="AG35" s="332"/>
      <c r="AH35" s="21"/>
      <c r="AI35" s="331"/>
      <c r="AJ35" s="331"/>
      <c r="AK35" s="332">
        <v>93000000000</v>
      </c>
      <c r="AL35" s="332" t="s">
        <v>184</v>
      </c>
      <c r="AM35" s="369"/>
      <c r="AN35" s="369"/>
      <c r="AO35" s="317">
        <f t="shared" si="2"/>
        <v>46786</v>
      </c>
      <c r="AP35" s="333"/>
      <c r="AQ35" s="331"/>
      <c r="AR35" s="331"/>
      <c r="AS35" s="331"/>
      <c r="AT35" s="331"/>
      <c r="AU35" s="331"/>
      <c r="AV35" s="331"/>
      <c r="AW35" s="331"/>
      <c r="AX35" s="331"/>
      <c r="AY35" s="331"/>
      <c r="AZ35" s="331"/>
      <c r="BA35" s="331"/>
      <c r="BB35" s="331"/>
    </row>
    <row r="36" spans="1:54" s="285" customFormat="1" ht="47.25" x14ac:dyDescent="0.25">
      <c r="A36" s="286" t="s">
        <v>216</v>
      </c>
      <c r="B36" s="365"/>
      <c r="C36" s="368" t="s">
        <v>216</v>
      </c>
      <c r="D36" s="368"/>
      <c r="E36" s="287" t="s">
        <v>57</v>
      </c>
      <c r="F36" s="328" t="s">
        <v>178</v>
      </c>
      <c r="G36" s="286" t="s">
        <v>59</v>
      </c>
      <c r="H36" s="289"/>
      <c r="I36" s="287" t="s">
        <v>263</v>
      </c>
      <c r="J36" s="17" t="s">
        <v>168</v>
      </c>
      <c r="K36" s="17" t="s">
        <v>219</v>
      </c>
      <c r="L36" s="286">
        <v>2</v>
      </c>
      <c r="M36" s="277"/>
      <c r="N36" s="277"/>
      <c r="O36" s="287"/>
      <c r="P36" s="287"/>
      <c r="Q36" s="329"/>
      <c r="R36" s="323"/>
      <c r="S36" s="330"/>
      <c r="T36" s="323"/>
      <c r="U36" s="330"/>
      <c r="V36" s="330"/>
      <c r="W36" s="287"/>
      <c r="X36" s="287"/>
      <c r="Y36" s="287"/>
      <c r="Z36" s="26">
        <v>46631</v>
      </c>
      <c r="AA36" s="27">
        <f t="shared" si="1"/>
        <v>46676</v>
      </c>
      <c r="AB36" s="331"/>
      <c r="AC36" s="331"/>
      <c r="AD36" s="331"/>
      <c r="AE36" s="331"/>
      <c r="AF36" s="332"/>
      <c r="AG36" s="332"/>
      <c r="AH36" s="21"/>
      <c r="AI36" s="331"/>
      <c r="AJ36" s="331"/>
      <c r="AK36" s="332">
        <v>93000000000</v>
      </c>
      <c r="AL36" s="332" t="s">
        <v>184</v>
      </c>
      <c r="AM36" s="369"/>
      <c r="AN36" s="369"/>
      <c r="AO36" s="317">
        <f t="shared" si="2"/>
        <v>46786</v>
      </c>
      <c r="AP36" s="333"/>
      <c r="AQ36" s="331"/>
      <c r="AR36" s="331"/>
      <c r="AS36" s="331"/>
      <c r="AT36" s="331"/>
      <c r="AU36" s="331"/>
      <c r="AV36" s="331"/>
      <c r="AW36" s="331"/>
      <c r="AX36" s="331"/>
      <c r="AY36" s="331"/>
      <c r="AZ36" s="331"/>
      <c r="BA36" s="331"/>
      <c r="BB36" s="331"/>
    </row>
    <row r="37" spans="1:54" s="285" customFormat="1" ht="47.25" x14ac:dyDescent="0.25">
      <c r="A37" s="286" t="s">
        <v>216</v>
      </c>
      <c r="B37" s="365"/>
      <c r="C37" s="368" t="s">
        <v>216</v>
      </c>
      <c r="D37" s="368"/>
      <c r="E37" s="287" t="s">
        <v>57</v>
      </c>
      <c r="F37" s="328" t="s">
        <v>178</v>
      </c>
      <c r="G37" s="286" t="s">
        <v>59</v>
      </c>
      <c r="H37" s="289"/>
      <c r="I37" s="287" t="s">
        <v>265</v>
      </c>
      <c r="J37" s="17" t="s">
        <v>266</v>
      </c>
      <c r="K37" s="17" t="s">
        <v>267</v>
      </c>
      <c r="L37" s="286">
        <v>2</v>
      </c>
      <c r="M37" s="277"/>
      <c r="N37" s="277"/>
      <c r="O37" s="287"/>
      <c r="P37" s="287"/>
      <c r="Q37" s="329"/>
      <c r="R37" s="323"/>
      <c r="S37" s="330"/>
      <c r="T37" s="323"/>
      <c r="U37" s="330"/>
      <c r="V37" s="330"/>
      <c r="W37" s="287"/>
      <c r="X37" s="287"/>
      <c r="Y37" s="287"/>
      <c r="Z37" s="26">
        <v>46631</v>
      </c>
      <c r="AA37" s="27">
        <f t="shared" si="1"/>
        <v>46676</v>
      </c>
      <c r="AB37" s="331"/>
      <c r="AC37" s="331"/>
      <c r="AD37" s="331"/>
      <c r="AE37" s="331"/>
      <c r="AF37" s="332"/>
      <c r="AG37" s="332"/>
      <c r="AH37" s="21"/>
      <c r="AI37" s="331"/>
      <c r="AJ37" s="331"/>
      <c r="AK37" s="332">
        <v>93000000000</v>
      </c>
      <c r="AL37" s="332" t="s">
        <v>184</v>
      </c>
      <c r="AM37" s="369"/>
      <c r="AN37" s="369"/>
      <c r="AO37" s="317">
        <f t="shared" si="2"/>
        <v>46786</v>
      </c>
      <c r="AP37" s="333"/>
      <c r="AQ37" s="331"/>
      <c r="AR37" s="331"/>
      <c r="AS37" s="331"/>
      <c r="AT37" s="331"/>
      <c r="AU37" s="331"/>
      <c r="AV37" s="331"/>
      <c r="AW37" s="331"/>
      <c r="AX37" s="331"/>
      <c r="AY37" s="331"/>
      <c r="AZ37" s="331"/>
      <c r="BA37" s="331"/>
      <c r="BB37" s="331"/>
    </row>
    <row r="38" spans="1:54" s="285" customFormat="1" ht="47.25" x14ac:dyDescent="0.25">
      <c r="A38" s="286" t="s">
        <v>216</v>
      </c>
      <c r="B38" s="365"/>
      <c r="C38" s="368" t="s">
        <v>216</v>
      </c>
      <c r="D38" s="368"/>
      <c r="E38" s="287" t="s">
        <v>57</v>
      </c>
      <c r="F38" s="328" t="s">
        <v>178</v>
      </c>
      <c r="G38" s="286" t="s">
        <v>59</v>
      </c>
      <c r="H38" s="289"/>
      <c r="I38" s="287" t="s">
        <v>274</v>
      </c>
      <c r="J38" s="17" t="s">
        <v>275</v>
      </c>
      <c r="K38" s="17" t="s">
        <v>276</v>
      </c>
      <c r="L38" s="286">
        <v>2</v>
      </c>
      <c r="M38" s="277"/>
      <c r="N38" s="277"/>
      <c r="O38" s="287"/>
      <c r="P38" s="287"/>
      <c r="Q38" s="329"/>
      <c r="R38" s="323"/>
      <c r="S38" s="330"/>
      <c r="T38" s="323"/>
      <c r="U38" s="330"/>
      <c r="V38" s="330"/>
      <c r="W38" s="287"/>
      <c r="X38" s="287"/>
      <c r="Y38" s="287"/>
      <c r="Z38" s="26">
        <v>46631</v>
      </c>
      <c r="AA38" s="27">
        <f t="shared" si="1"/>
        <v>46676</v>
      </c>
      <c r="AB38" s="331"/>
      <c r="AC38" s="331"/>
      <c r="AD38" s="331"/>
      <c r="AE38" s="331"/>
      <c r="AF38" s="332"/>
      <c r="AG38" s="332"/>
      <c r="AH38" s="21"/>
      <c r="AI38" s="331"/>
      <c r="AJ38" s="331"/>
      <c r="AK38" s="332">
        <v>93000000000</v>
      </c>
      <c r="AL38" s="332" t="s">
        <v>184</v>
      </c>
      <c r="AM38" s="369"/>
      <c r="AN38" s="369"/>
      <c r="AO38" s="317">
        <f t="shared" si="2"/>
        <v>46786</v>
      </c>
      <c r="AP38" s="333"/>
      <c r="AQ38" s="331"/>
      <c r="AR38" s="331"/>
      <c r="AS38" s="331"/>
      <c r="AT38" s="331"/>
      <c r="AU38" s="331"/>
      <c r="AV38" s="331"/>
      <c r="AW38" s="331"/>
      <c r="AX38" s="331"/>
      <c r="AY38" s="331"/>
      <c r="AZ38" s="331"/>
      <c r="BA38" s="331"/>
      <c r="BB38" s="331"/>
    </row>
    <row r="39" spans="1:54" s="285" customFormat="1" ht="47.25" x14ac:dyDescent="0.25">
      <c r="A39" s="286" t="s">
        <v>216</v>
      </c>
      <c r="B39" s="365"/>
      <c r="C39" s="368" t="s">
        <v>216</v>
      </c>
      <c r="D39" s="368"/>
      <c r="E39" s="287" t="s">
        <v>57</v>
      </c>
      <c r="F39" s="328" t="s">
        <v>178</v>
      </c>
      <c r="G39" s="286" t="s">
        <v>59</v>
      </c>
      <c r="H39" s="289"/>
      <c r="I39" s="287" t="s">
        <v>278</v>
      </c>
      <c r="J39" s="17" t="s">
        <v>279</v>
      </c>
      <c r="K39" s="17" t="s">
        <v>280</v>
      </c>
      <c r="L39" s="286">
        <v>2</v>
      </c>
      <c r="M39" s="277"/>
      <c r="N39" s="277"/>
      <c r="O39" s="287"/>
      <c r="P39" s="287"/>
      <c r="Q39" s="329"/>
      <c r="R39" s="323"/>
      <c r="S39" s="330"/>
      <c r="T39" s="323"/>
      <c r="U39" s="330"/>
      <c r="V39" s="330"/>
      <c r="W39" s="287"/>
      <c r="X39" s="287"/>
      <c r="Y39" s="287"/>
      <c r="Z39" s="26">
        <v>46631</v>
      </c>
      <c r="AA39" s="27">
        <f t="shared" si="1"/>
        <v>46676</v>
      </c>
      <c r="AB39" s="331"/>
      <c r="AC39" s="331"/>
      <c r="AD39" s="331"/>
      <c r="AE39" s="331"/>
      <c r="AF39" s="332"/>
      <c r="AG39" s="332"/>
      <c r="AH39" s="336"/>
      <c r="AI39" s="331"/>
      <c r="AJ39" s="331"/>
      <c r="AK39" s="332">
        <v>93000000000</v>
      </c>
      <c r="AL39" s="332" t="s">
        <v>184</v>
      </c>
      <c r="AM39" s="369"/>
      <c r="AN39" s="369"/>
      <c r="AO39" s="317">
        <f t="shared" si="2"/>
        <v>46786</v>
      </c>
      <c r="AP39" s="333"/>
      <c r="AQ39" s="331"/>
      <c r="AR39" s="331"/>
      <c r="AS39" s="331"/>
      <c r="AT39" s="331"/>
      <c r="AU39" s="331"/>
      <c r="AV39" s="331"/>
      <c r="AW39" s="331"/>
      <c r="AX39" s="331"/>
      <c r="AY39" s="331"/>
      <c r="AZ39" s="331"/>
      <c r="BA39" s="331"/>
      <c r="BB39" s="331"/>
    </row>
    <row r="40" spans="1:54" s="285" customFormat="1" ht="30.75" customHeight="1" x14ac:dyDescent="0.25">
      <c r="A40" s="334" t="s">
        <v>216</v>
      </c>
      <c r="B40" s="365"/>
      <c r="C40" s="368" t="s">
        <v>216</v>
      </c>
      <c r="D40" s="368"/>
      <c r="E40" s="287" t="s">
        <v>57</v>
      </c>
      <c r="F40" s="328" t="s">
        <v>178</v>
      </c>
      <c r="G40" s="286" t="s">
        <v>59</v>
      </c>
      <c r="H40" s="289"/>
      <c r="I40" s="287" t="s">
        <v>282</v>
      </c>
      <c r="J40" s="17" t="s">
        <v>283</v>
      </c>
      <c r="K40" s="17" t="s">
        <v>105</v>
      </c>
      <c r="L40" s="286">
        <v>2</v>
      </c>
      <c r="M40" s="277"/>
      <c r="N40" s="277"/>
      <c r="O40" s="287"/>
      <c r="P40" s="287"/>
      <c r="Q40" s="329"/>
      <c r="R40" s="323"/>
      <c r="S40" s="330"/>
      <c r="T40" s="323"/>
      <c r="U40" s="330"/>
      <c r="V40" s="330"/>
      <c r="W40" s="287"/>
      <c r="X40" s="287"/>
      <c r="Y40" s="287"/>
      <c r="Z40" s="26">
        <v>46631</v>
      </c>
      <c r="AA40" s="27">
        <f t="shared" si="1"/>
        <v>46676</v>
      </c>
      <c r="AB40" s="331"/>
      <c r="AC40" s="331"/>
      <c r="AD40" s="331"/>
      <c r="AE40" s="331"/>
      <c r="AF40" s="332"/>
      <c r="AG40" s="332"/>
      <c r="AH40" s="338"/>
      <c r="AI40" s="331"/>
      <c r="AJ40" s="331"/>
      <c r="AK40" s="332">
        <v>93000000000</v>
      </c>
      <c r="AL40" s="332" t="s">
        <v>184</v>
      </c>
      <c r="AM40" s="369"/>
      <c r="AN40" s="369"/>
      <c r="AO40" s="317">
        <f t="shared" si="2"/>
        <v>46786</v>
      </c>
      <c r="AP40" s="333"/>
      <c r="AQ40" s="331"/>
      <c r="AR40" s="331"/>
      <c r="AS40" s="331"/>
      <c r="AT40" s="331"/>
      <c r="AU40" s="331"/>
      <c r="AV40" s="331"/>
      <c r="AW40" s="331"/>
      <c r="AX40" s="331"/>
      <c r="AY40" s="331"/>
      <c r="AZ40" s="331"/>
      <c r="BA40" s="331"/>
      <c r="BB40" s="331"/>
    </row>
    <row r="41" spans="1:54" s="285" customFormat="1" ht="47.25" x14ac:dyDescent="0.25">
      <c r="A41" s="286" t="s">
        <v>216</v>
      </c>
      <c r="B41" s="365"/>
      <c r="C41" s="368" t="s">
        <v>216</v>
      </c>
      <c r="D41" s="368"/>
      <c r="E41" s="287" t="s">
        <v>57</v>
      </c>
      <c r="F41" s="328" t="s">
        <v>178</v>
      </c>
      <c r="G41" s="286" t="s">
        <v>59</v>
      </c>
      <c r="H41" s="289"/>
      <c r="I41" s="287" t="s">
        <v>99</v>
      </c>
      <c r="J41" s="17" t="s">
        <v>285</v>
      </c>
      <c r="K41" s="17" t="s">
        <v>286</v>
      </c>
      <c r="L41" s="286">
        <v>2</v>
      </c>
      <c r="M41" s="277"/>
      <c r="N41" s="277"/>
      <c r="O41" s="287"/>
      <c r="P41" s="287"/>
      <c r="Q41" s="329"/>
      <c r="R41" s="323"/>
      <c r="S41" s="330"/>
      <c r="T41" s="323"/>
      <c r="U41" s="330"/>
      <c r="V41" s="330"/>
      <c r="W41" s="287"/>
      <c r="X41" s="287"/>
      <c r="Y41" s="287"/>
      <c r="Z41" s="26">
        <v>46631</v>
      </c>
      <c r="AA41" s="27">
        <f t="shared" si="1"/>
        <v>46676</v>
      </c>
      <c r="AB41" s="331"/>
      <c r="AC41" s="331"/>
      <c r="AD41" s="331"/>
      <c r="AE41" s="331"/>
      <c r="AF41" s="332"/>
      <c r="AG41" s="332"/>
      <c r="AH41" s="338"/>
      <c r="AI41" s="331"/>
      <c r="AJ41" s="331"/>
      <c r="AK41" s="332">
        <v>93000000000</v>
      </c>
      <c r="AL41" s="332" t="s">
        <v>184</v>
      </c>
      <c r="AM41" s="369"/>
      <c r="AN41" s="369"/>
      <c r="AO41" s="317">
        <f t="shared" si="2"/>
        <v>46786</v>
      </c>
      <c r="AP41" s="333"/>
      <c r="AQ41" s="331"/>
      <c r="AR41" s="331"/>
      <c r="AS41" s="331"/>
      <c r="AT41" s="331"/>
      <c r="AU41" s="331"/>
      <c r="AV41" s="331"/>
      <c r="AW41" s="331"/>
      <c r="AX41" s="331"/>
      <c r="AY41" s="331"/>
      <c r="AZ41" s="331"/>
      <c r="BA41" s="331"/>
      <c r="BB41" s="331"/>
    </row>
    <row r="42" spans="1:54" s="285" customFormat="1" ht="47.25" x14ac:dyDescent="0.25">
      <c r="A42" s="286" t="s">
        <v>216</v>
      </c>
      <c r="B42" s="365"/>
      <c r="C42" s="368" t="s">
        <v>216</v>
      </c>
      <c r="D42" s="368"/>
      <c r="E42" s="287" t="s">
        <v>57</v>
      </c>
      <c r="F42" s="328" t="s">
        <v>178</v>
      </c>
      <c r="G42" s="286" t="s">
        <v>59</v>
      </c>
      <c r="H42" s="289"/>
      <c r="I42" s="287" t="s">
        <v>289</v>
      </c>
      <c r="J42" s="17" t="s">
        <v>290</v>
      </c>
      <c r="K42" s="17" t="s">
        <v>225</v>
      </c>
      <c r="L42" s="286">
        <v>2</v>
      </c>
      <c r="M42" s="277"/>
      <c r="N42" s="277"/>
      <c r="O42" s="287"/>
      <c r="P42" s="287"/>
      <c r="Q42" s="329"/>
      <c r="R42" s="323"/>
      <c r="S42" s="330"/>
      <c r="T42" s="323"/>
      <c r="U42" s="330"/>
      <c r="V42" s="330"/>
      <c r="W42" s="287"/>
      <c r="X42" s="287"/>
      <c r="Y42" s="287"/>
      <c r="Z42" s="26">
        <v>46631</v>
      </c>
      <c r="AA42" s="27">
        <f t="shared" si="1"/>
        <v>46676</v>
      </c>
      <c r="AB42" s="331"/>
      <c r="AC42" s="331"/>
      <c r="AD42" s="331"/>
      <c r="AE42" s="331"/>
      <c r="AF42" s="332"/>
      <c r="AG42" s="332"/>
      <c r="AH42" s="277"/>
      <c r="AI42" s="331"/>
      <c r="AJ42" s="331"/>
      <c r="AK42" s="332">
        <v>93000000000</v>
      </c>
      <c r="AL42" s="332" t="s">
        <v>184</v>
      </c>
      <c r="AM42" s="369"/>
      <c r="AN42" s="369"/>
      <c r="AO42" s="317">
        <f t="shared" si="2"/>
        <v>46786</v>
      </c>
      <c r="AP42" s="333"/>
      <c r="AQ42" s="331"/>
      <c r="AR42" s="331"/>
      <c r="AS42" s="331"/>
      <c r="AT42" s="331"/>
      <c r="AU42" s="331"/>
      <c r="AV42" s="331"/>
      <c r="AW42" s="331"/>
      <c r="AX42" s="331"/>
      <c r="AY42" s="331"/>
      <c r="AZ42" s="331"/>
      <c r="BA42" s="331"/>
      <c r="BB42" s="331"/>
    </row>
    <row r="43" spans="1:54" s="285" customFormat="1" ht="47.25" x14ac:dyDescent="0.25">
      <c r="A43" s="286" t="s">
        <v>216</v>
      </c>
      <c r="B43" s="365"/>
      <c r="C43" s="368" t="s">
        <v>216</v>
      </c>
      <c r="D43" s="368"/>
      <c r="E43" s="287" t="s">
        <v>57</v>
      </c>
      <c r="F43" s="328" t="s">
        <v>178</v>
      </c>
      <c r="G43" s="286" t="s">
        <v>59</v>
      </c>
      <c r="H43" s="289"/>
      <c r="I43" s="287" t="s">
        <v>292</v>
      </c>
      <c r="J43" s="17" t="s">
        <v>293</v>
      </c>
      <c r="K43" s="17" t="s">
        <v>294</v>
      </c>
      <c r="L43" s="286">
        <v>2</v>
      </c>
      <c r="M43" s="277"/>
      <c r="N43" s="277"/>
      <c r="O43" s="287"/>
      <c r="P43" s="287"/>
      <c r="Q43" s="329"/>
      <c r="R43" s="323"/>
      <c r="S43" s="330"/>
      <c r="T43" s="323"/>
      <c r="U43" s="330"/>
      <c r="V43" s="330"/>
      <c r="W43" s="287"/>
      <c r="X43" s="287"/>
      <c r="Y43" s="287"/>
      <c r="Z43" s="26">
        <v>46631</v>
      </c>
      <c r="AA43" s="27">
        <f t="shared" si="1"/>
        <v>46676</v>
      </c>
      <c r="AB43" s="331"/>
      <c r="AC43" s="331"/>
      <c r="AD43" s="331"/>
      <c r="AE43" s="331"/>
      <c r="AF43" s="332"/>
      <c r="AG43" s="332"/>
      <c r="AH43" s="21"/>
      <c r="AI43" s="331"/>
      <c r="AJ43" s="331"/>
      <c r="AK43" s="332">
        <v>93000000000</v>
      </c>
      <c r="AL43" s="332" t="s">
        <v>184</v>
      </c>
      <c r="AM43" s="369"/>
      <c r="AN43" s="369"/>
      <c r="AO43" s="317">
        <f t="shared" si="2"/>
        <v>46786</v>
      </c>
      <c r="AP43" s="333"/>
      <c r="AQ43" s="331"/>
      <c r="AR43" s="331"/>
      <c r="AS43" s="331"/>
      <c r="AT43" s="331"/>
      <c r="AU43" s="331"/>
      <c r="AV43" s="331"/>
      <c r="AW43" s="331"/>
      <c r="AX43" s="331"/>
      <c r="AY43" s="331"/>
      <c r="AZ43" s="331"/>
      <c r="BA43" s="331"/>
      <c r="BB43" s="331"/>
    </row>
    <row r="44" spans="1:54" s="285" customFormat="1" ht="47.25" x14ac:dyDescent="0.25">
      <c r="A44" s="286" t="s">
        <v>216</v>
      </c>
      <c r="B44" s="365"/>
      <c r="C44" s="368" t="s">
        <v>216</v>
      </c>
      <c r="D44" s="368"/>
      <c r="E44" s="287" t="s">
        <v>57</v>
      </c>
      <c r="F44" s="328" t="s">
        <v>178</v>
      </c>
      <c r="G44" s="286" t="s">
        <v>59</v>
      </c>
      <c r="H44" s="289"/>
      <c r="I44" s="287" t="s">
        <v>296</v>
      </c>
      <c r="J44" s="17" t="s">
        <v>297</v>
      </c>
      <c r="K44" s="17" t="s">
        <v>298</v>
      </c>
      <c r="L44" s="286">
        <v>2</v>
      </c>
      <c r="M44" s="277"/>
      <c r="N44" s="277"/>
      <c r="O44" s="287"/>
      <c r="P44" s="287"/>
      <c r="Q44" s="329"/>
      <c r="R44" s="323"/>
      <c r="S44" s="330"/>
      <c r="T44" s="323"/>
      <c r="U44" s="330"/>
      <c r="V44" s="330"/>
      <c r="W44" s="287"/>
      <c r="X44" s="287"/>
      <c r="Y44" s="287"/>
      <c r="Z44" s="26">
        <v>46631</v>
      </c>
      <c r="AA44" s="27">
        <f t="shared" si="1"/>
        <v>46676</v>
      </c>
      <c r="AB44" s="331"/>
      <c r="AC44" s="331"/>
      <c r="AD44" s="331"/>
      <c r="AE44" s="331"/>
      <c r="AF44" s="332"/>
      <c r="AG44" s="332"/>
      <c r="AH44" s="44"/>
      <c r="AI44" s="331"/>
      <c r="AJ44" s="331"/>
      <c r="AK44" s="332">
        <v>93000000000</v>
      </c>
      <c r="AL44" s="332" t="s">
        <v>184</v>
      </c>
      <c r="AM44" s="369"/>
      <c r="AN44" s="369"/>
      <c r="AO44" s="317">
        <f t="shared" si="2"/>
        <v>46786</v>
      </c>
      <c r="AP44" s="333"/>
      <c r="AQ44" s="331"/>
      <c r="AR44" s="331"/>
      <c r="AS44" s="331"/>
      <c r="AT44" s="331"/>
      <c r="AU44" s="331"/>
      <c r="AV44" s="331"/>
      <c r="AW44" s="331"/>
      <c r="AX44" s="331"/>
      <c r="AY44" s="331"/>
      <c r="AZ44" s="331"/>
      <c r="BA44" s="331"/>
      <c r="BB44" s="331"/>
    </row>
    <row r="45" spans="1:54" s="285" customFormat="1" ht="47.25" x14ac:dyDescent="0.25">
      <c r="A45" s="286" t="s">
        <v>216</v>
      </c>
      <c r="B45" s="365"/>
      <c r="C45" s="368" t="s">
        <v>216</v>
      </c>
      <c r="D45" s="368"/>
      <c r="E45" s="287" t="s">
        <v>57</v>
      </c>
      <c r="F45" s="328" t="s">
        <v>178</v>
      </c>
      <c r="G45" s="286" t="s">
        <v>59</v>
      </c>
      <c r="H45" s="289"/>
      <c r="I45" s="287" t="s">
        <v>300</v>
      </c>
      <c r="J45" s="17" t="s">
        <v>232</v>
      </c>
      <c r="K45" s="17" t="s">
        <v>301</v>
      </c>
      <c r="L45" s="286">
        <v>2</v>
      </c>
      <c r="M45" s="277"/>
      <c r="N45" s="277"/>
      <c r="O45" s="287"/>
      <c r="P45" s="287"/>
      <c r="Q45" s="329"/>
      <c r="R45" s="323"/>
      <c r="S45" s="330"/>
      <c r="T45" s="323"/>
      <c r="U45" s="330"/>
      <c r="V45" s="330"/>
      <c r="W45" s="287"/>
      <c r="X45" s="287"/>
      <c r="Y45" s="287"/>
      <c r="Z45" s="26">
        <v>46631</v>
      </c>
      <c r="AA45" s="27">
        <f t="shared" si="1"/>
        <v>46676</v>
      </c>
      <c r="AB45" s="331"/>
      <c r="AC45" s="331"/>
      <c r="AD45" s="331"/>
      <c r="AE45" s="331"/>
      <c r="AF45" s="332"/>
      <c r="AG45" s="332"/>
      <c r="AH45" s="338"/>
      <c r="AI45" s="331"/>
      <c r="AJ45" s="331"/>
      <c r="AK45" s="332">
        <v>93000000000</v>
      </c>
      <c r="AL45" s="332" t="s">
        <v>184</v>
      </c>
      <c r="AM45" s="369"/>
      <c r="AN45" s="369"/>
      <c r="AO45" s="317">
        <f t="shared" si="2"/>
        <v>46786</v>
      </c>
      <c r="AP45" s="333"/>
      <c r="AQ45" s="331"/>
      <c r="AR45" s="331"/>
      <c r="AS45" s="331"/>
      <c r="AT45" s="331"/>
      <c r="AU45" s="331"/>
      <c r="AV45" s="331"/>
      <c r="AW45" s="331"/>
      <c r="AX45" s="331"/>
      <c r="AY45" s="331"/>
      <c r="AZ45" s="331"/>
      <c r="BA45" s="331"/>
      <c r="BB45" s="331"/>
    </row>
    <row r="46" spans="1:54" s="285" customFormat="1" ht="30" customHeight="1" x14ac:dyDescent="0.25">
      <c r="A46" s="334" t="s">
        <v>216</v>
      </c>
      <c r="B46" s="365"/>
      <c r="C46" s="368" t="s">
        <v>216</v>
      </c>
      <c r="D46" s="368"/>
      <c r="E46" s="287" t="s">
        <v>57</v>
      </c>
      <c r="F46" s="328" t="s">
        <v>178</v>
      </c>
      <c r="G46" s="286" t="s">
        <v>59</v>
      </c>
      <c r="H46" s="289"/>
      <c r="I46" s="287" t="s">
        <v>307</v>
      </c>
      <c r="J46" s="17" t="s">
        <v>308</v>
      </c>
      <c r="K46" s="17" t="s">
        <v>309</v>
      </c>
      <c r="L46" s="286">
        <v>2</v>
      </c>
      <c r="M46" s="277"/>
      <c r="N46" s="277"/>
      <c r="O46" s="287"/>
      <c r="P46" s="287"/>
      <c r="Q46" s="329"/>
      <c r="R46" s="323"/>
      <c r="S46" s="330"/>
      <c r="T46" s="323"/>
      <c r="U46" s="330"/>
      <c r="V46" s="330"/>
      <c r="W46" s="287"/>
      <c r="X46" s="287"/>
      <c r="Y46" s="287"/>
      <c r="Z46" s="26">
        <v>46631</v>
      </c>
      <c r="AA46" s="27">
        <f t="shared" si="1"/>
        <v>46676</v>
      </c>
      <c r="AB46" s="331"/>
      <c r="AC46" s="331"/>
      <c r="AD46" s="331"/>
      <c r="AE46" s="331"/>
      <c r="AF46" s="332"/>
      <c r="AG46" s="332"/>
      <c r="AH46" s="331"/>
      <c r="AI46" s="331"/>
      <c r="AJ46" s="331"/>
      <c r="AK46" s="332">
        <v>93000000000</v>
      </c>
      <c r="AL46" s="332" t="s">
        <v>184</v>
      </c>
      <c r="AM46" s="369"/>
      <c r="AN46" s="369"/>
      <c r="AO46" s="317">
        <f t="shared" si="2"/>
        <v>46786</v>
      </c>
      <c r="AP46" s="333"/>
      <c r="AQ46" s="331"/>
      <c r="AR46" s="331"/>
      <c r="AS46" s="331"/>
      <c r="AT46" s="331"/>
      <c r="AU46" s="331"/>
      <c r="AV46" s="331"/>
      <c r="AW46" s="331"/>
      <c r="AX46" s="331"/>
      <c r="AY46" s="331"/>
      <c r="AZ46" s="331"/>
      <c r="BA46" s="331"/>
      <c r="BB46" s="331"/>
    </row>
    <row r="47" spans="1:54" s="285" customFormat="1" ht="47.25" x14ac:dyDescent="0.25">
      <c r="A47" s="286" t="s">
        <v>216</v>
      </c>
      <c r="B47" s="365"/>
      <c r="C47" s="368" t="s">
        <v>216</v>
      </c>
      <c r="D47" s="368"/>
      <c r="E47" s="287" t="s">
        <v>57</v>
      </c>
      <c r="F47" s="328" t="s">
        <v>178</v>
      </c>
      <c r="G47" s="286" t="s">
        <v>59</v>
      </c>
      <c r="H47" s="289"/>
      <c r="I47" s="287" t="s">
        <v>314</v>
      </c>
      <c r="J47" s="17" t="s">
        <v>168</v>
      </c>
      <c r="K47" s="17" t="s">
        <v>219</v>
      </c>
      <c r="L47" s="286">
        <v>2</v>
      </c>
      <c r="M47" s="277"/>
      <c r="N47" s="277"/>
      <c r="O47" s="287"/>
      <c r="P47" s="287"/>
      <c r="Q47" s="329"/>
      <c r="R47" s="323"/>
      <c r="S47" s="330"/>
      <c r="T47" s="323"/>
      <c r="U47" s="330"/>
      <c r="V47" s="330"/>
      <c r="W47" s="287"/>
      <c r="X47" s="287"/>
      <c r="Y47" s="287"/>
      <c r="Z47" s="26">
        <v>46631</v>
      </c>
      <c r="AA47" s="27">
        <f t="shared" si="1"/>
        <v>46676</v>
      </c>
      <c r="AB47" s="331"/>
      <c r="AC47" s="331"/>
      <c r="AD47" s="331"/>
      <c r="AE47" s="331"/>
      <c r="AF47" s="332"/>
      <c r="AG47" s="332"/>
      <c r="AH47" s="331"/>
      <c r="AI47" s="331"/>
      <c r="AJ47" s="331"/>
      <c r="AK47" s="332">
        <v>93000000000</v>
      </c>
      <c r="AL47" s="332" t="s">
        <v>184</v>
      </c>
      <c r="AM47" s="369"/>
      <c r="AN47" s="369"/>
      <c r="AO47" s="317">
        <f t="shared" si="2"/>
        <v>46786</v>
      </c>
      <c r="AP47" s="333"/>
      <c r="AQ47" s="331"/>
      <c r="AR47" s="331"/>
      <c r="AS47" s="331"/>
      <c r="AT47" s="331"/>
      <c r="AU47" s="331"/>
      <c r="AV47" s="331"/>
      <c r="AW47" s="331"/>
      <c r="AX47" s="331"/>
      <c r="AY47" s="331"/>
      <c r="AZ47" s="331"/>
      <c r="BA47" s="331"/>
      <c r="BB47" s="331"/>
    </row>
    <row r="48" spans="1:54" s="285" customFormat="1" ht="47.25" x14ac:dyDescent="0.25">
      <c r="A48" s="286" t="s">
        <v>216</v>
      </c>
      <c r="B48" s="365"/>
      <c r="C48" s="368" t="s">
        <v>216</v>
      </c>
      <c r="D48" s="368"/>
      <c r="E48" s="287" t="s">
        <v>57</v>
      </c>
      <c r="F48" s="328" t="s">
        <v>178</v>
      </c>
      <c r="G48" s="286" t="s">
        <v>59</v>
      </c>
      <c r="H48" s="289"/>
      <c r="I48" s="287" t="s">
        <v>316</v>
      </c>
      <c r="J48" s="17" t="s">
        <v>113</v>
      </c>
      <c r="K48" s="17" t="s">
        <v>317</v>
      </c>
      <c r="L48" s="286">
        <v>2</v>
      </c>
      <c r="M48" s="277"/>
      <c r="N48" s="277"/>
      <c r="O48" s="287"/>
      <c r="P48" s="287"/>
      <c r="Q48" s="329"/>
      <c r="R48" s="323"/>
      <c r="S48" s="330"/>
      <c r="T48" s="323"/>
      <c r="U48" s="330"/>
      <c r="V48" s="330"/>
      <c r="W48" s="287"/>
      <c r="X48" s="287"/>
      <c r="Y48" s="287"/>
      <c r="Z48" s="26">
        <v>46631</v>
      </c>
      <c r="AA48" s="27">
        <f t="shared" si="1"/>
        <v>46676</v>
      </c>
      <c r="AB48" s="331"/>
      <c r="AC48" s="331"/>
      <c r="AD48" s="331"/>
      <c r="AE48" s="331"/>
      <c r="AF48" s="332"/>
      <c r="AG48" s="332"/>
      <c r="AH48" s="21"/>
      <c r="AI48" s="331"/>
      <c r="AJ48" s="331"/>
      <c r="AK48" s="332">
        <v>93000000000</v>
      </c>
      <c r="AL48" s="332" t="s">
        <v>184</v>
      </c>
      <c r="AM48" s="369"/>
      <c r="AN48" s="369"/>
      <c r="AO48" s="317">
        <f t="shared" si="2"/>
        <v>46786</v>
      </c>
      <c r="AP48" s="333"/>
      <c r="AQ48" s="331"/>
      <c r="AR48" s="331"/>
      <c r="AS48" s="331"/>
      <c r="AT48" s="331"/>
      <c r="AU48" s="331"/>
      <c r="AV48" s="331"/>
      <c r="AW48" s="331"/>
      <c r="AX48" s="331"/>
      <c r="AY48" s="331"/>
      <c r="AZ48" s="331"/>
      <c r="BA48" s="331"/>
      <c r="BB48" s="331"/>
    </row>
    <row r="49" spans="1:54" s="285" customFormat="1" ht="30" customHeight="1" x14ac:dyDescent="0.25">
      <c r="A49" s="334" t="s">
        <v>216</v>
      </c>
      <c r="B49" s="365"/>
      <c r="C49" s="368" t="s">
        <v>216</v>
      </c>
      <c r="D49" s="368"/>
      <c r="E49" s="287" t="s">
        <v>57</v>
      </c>
      <c r="F49" s="328" t="s">
        <v>178</v>
      </c>
      <c r="G49" s="286" t="s">
        <v>59</v>
      </c>
      <c r="H49" s="289"/>
      <c r="I49" s="287" t="s">
        <v>319</v>
      </c>
      <c r="J49" s="17" t="s">
        <v>93</v>
      </c>
      <c r="K49" s="17" t="s">
        <v>94</v>
      </c>
      <c r="L49" s="286">
        <v>2</v>
      </c>
      <c r="M49" s="277"/>
      <c r="N49" s="277"/>
      <c r="O49" s="287"/>
      <c r="P49" s="287"/>
      <c r="Q49" s="329"/>
      <c r="R49" s="323"/>
      <c r="S49" s="330"/>
      <c r="T49" s="323"/>
      <c r="U49" s="330"/>
      <c r="V49" s="330"/>
      <c r="W49" s="287"/>
      <c r="X49" s="287"/>
      <c r="Y49" s="287"/>
      <c r="Z49" s="26">
        <v>46631</v>
      </c>
      <c r="AA49" s="27">
        <f t="shared" si="1"/>
        <v>46676</v>
      </c>
      <c r="AB49" s="331"/>
      <c r="AC49" s="331"/>
      <c r="AD49" s="331"/>
      <c r="AE49" s="331"/>
      <c r="AF49" s="332"/>
      <c r="AG49" s="332"/>
      <c r="AH49" s="44"/>
      <c r="AI49" s="331"/>
      <c r="AJ49" s="331"/>
      <c r="AK49" s="332">
        <v>93000000000</v>
      </c>
      <c r="AL49" s="332" t="s">
        <v>184</v>
      </c>
      <c r="AM49" s="369"/>
      <c r="AN49" s="369"/>
      <c r="AO49" s="317">
        <f t="shared" si="2"/>
        <v>46786</v>
      </c>
      <c r="AP49" s="333"/>
      <c r="AQ49" s="331"/>
      <c r="AR49" s="331"/>
      <c r="AS49" s="331"/>
      <c r="AT49" s="331"/>
      <c r="AU49" s="331"/>
      <c r="AV49" s="331"/>
      <c r="AW49" s="331"/>
      <c r="AX49" s="331"/>
      <c r="AY49" s="331"/>
      <c r="AZ49" s="331"/>
      <c r="BA49" s="331"/>
      <c r="BB49" s="331"/>
    </row>
    <row r="50" spans="1:54" s="285" customFormat="1" ht="30.75" customHeight="1" x14ac:dyDescent="0.25">
      <c r="A50" s="334" t="s">
        <v>216</v>
      </c>
      <c r="B50" s="365"/>
      <c r="C50" s="368" t="s">
        <v>216</v>
      </c>
      <c r="D50" s="368"/>
      <c r="E50" s="287" t="s">
        <v>57</v>
      </c>
      <c r="F50" s="328" t="s">
        <v>178</v>
      </c>
      <c r="G50" s="286" t="s">
        <v>59</v>
      </c>
      <c r="H50" s="289"/>
      <c r="I50" s="287" t="s">
        <v>656</v>
      </c>
      <c r="J50" s="17" t="s">
        <v>657</v>
      </c>
      <c r="K50" s="17" t="s">
        <v>658</v>
      </c>
      <c r="L50" s="286">
        <v>2</v>
      </c>
      <c r="M50" s="277"/>
      <c r="N50" s="277"/>
      <c r="O50" s="287"/>
      <c r="P50" s="287"/>
      <c r="Q50" s="329"/>
      <c r="R50" s="323"/>
      <c r="S50" s="330"/>
      <c r="T50" s="323"/>
      <c r="U50" s="330"/>
      <c r="V50" s="330"/>
      <c r="W50" s="287"/>
      <c r="X50" s="287"/>
      <c r="Y50" s="287"/>
      <c r="Z50" s="26">
        <v>46631</v>
      </c>
      <c r="AA50" s="27">
        <f t="shared" si="1"/>
        <v>46676</v>
      </c>
      <c r="AB50" s="331"/>
      <c r="AC50" s="331"/>
      <c r="AD50" s="331"/>
      <c r="AE50" s="331"/>
      <c r="AF50" s="332"/>
      <c r="AG50" s="332"/>
      <c r="AH50" s="21"/>
      <c r="AI50" s="331"/>
      <c r="AJ50" s="331"/>
      <c r="AK50" s="332">
        <v>93000000000</v>
      </c>
      <c r="AL50" s="332" t="s">
        <v>184</v>
      </c>
      <c r="AM50" s="369"/>
      <c r="AN50" s="369"/>
      <c r="AO50" s="317">
        <f t="shared" si="2"/>
        <v>46786</v>
      </c>
      <c r="AP50" s="333"/>
      <c r="AQ50" s="331"/>
      <c r="AR50" s="331"/>
      <c r="AS50" s="331"/>
      <c r="AT50" s="331"/>
      <c r="AU50" s="331"/>
      <c r="AV50" s="331"/>
      <c r="AW50" s="331"/>
      <c r="AX50" s="331"/>
      <c r="AY50" s="331"/>
      <c r="AZ50" s="331"/>
      <c r="BA50" s="331"/>
      <c r="BB50" s="331"/>
    </row>
    <row r="51" spans="1:54" s="285" customFormat="1" ht="47.25" x14ac:dyDescent="0.25">
      <c r="A51" s="286" t="s">
        <v>216</v>
      </c>
      <c r="B51" s="365"/>
      <c r="C51" s="368" t="s">
        <v>216</v>
      </c>
      <c r="D51" s="368"/>
      <c r="E51" s="287" t="s">
        <v>57</v>
      </c>
      <c r="F51" s="328" t="s">
        <v>178</v>
      </c>
      <c r="G51" s="286" t="s">
        <v>59</v>
      </c>
      <c r="H51" s="289"/>
      <c r="I51" s="287" t="s">
        <v>321</v>
      </c>
      <c r="J51" s="17" t="s">
        <v>93</v>
      </c>
      <c r="K51" s="17" t="s">
        <v>94</v>
      </c>
      <c r="L51" s="286">
        <v>2</v>
      </c>
      <c r="M51" s="277"/>
      <c r="N51" s="277"/>
      <c r="O51" s="287"/>
      <c r="P51" s="287"/>
      <c r="Q51" s="329"/>
      <c r="R51" s="323"/>
      <c r="S51" s="330"/>
      <c r="T51" s="323"/>
      <c r="U51" s="330"/>
      <c r="V51" s="330"/>
      <c r="W51" s="287"/>
      <c r="X51" s="287"/>
      <c r="Y51" s="287"/>
      <c r="Z51" s="26">
        <v>46631</v>
      </c>
      <c r="AA51" s="27">
        <f t="shared" si="1"/>
        <v>46676</v>
      </c>
      <c r="AB51" s="331"/>
      <c r="AC51" s="331"/>
      <c r="AD51" s="331"/>
      <c r="AE51" s="331"/>
      <c r="AF51" s="332"/>
      <c r="AG51" s="332"/>
      <c r="AH51" s="336"/>
      <c r="AI51" s="331"/>
      <c r="AJ51" s="331"/>
      <c r="AK51" s="332">
        <v>93000000000</v>
      </c>
      <c r="AL51" s="332" t="s">
        <v>184</v>
      </c>
      <c r="AM51" s="369"/>
      <c r="AN51" s="369"/>
      <c r="AO51" s="317">
        <f t="shared" si="2"/>
        <v>46786</v>
      </c>
      <c r="AP51" s="333"/>
      <c r="AQ51" s="331"/>
      <c r="AR51" s="331"/>
      <c r="AS51" s="331"/>
      <c r="AT51" s="331"/>
      <c r="AU51" s="331"/>
      <c r="AV51" s="331"/>
      <c r="AW51" s="331"/>
      <c r="AX51" s="331"/>
      <c r="AY51" s="331"/>
      <c r="AZ51" s="331"/>
      <c r="BA51" s="331"/>
      <c r="BB51" s="331"/>
    </row>
    <row r="52" spans="1:54" s="285" customFormat="1" ht="47.25" x14ac:dyDescent="0.25">
      <c r="A52" s="286" t="s">
        <v>216</v>
      </c>
      <c r="B52" s="365"/>
      <c r="C52" s="368" t="s">
        <v>216</v>
      </c>
      <c r="D52" s="368"/>
      <c r="E52" s="287" t="s">
        <v>57</v>
      </c>
      <c r="F52" s="328" t="s">
        <v>178</v>
      </c>
      <c r="G52" s="286" t="s">
        <v>59</v>
      </c>
      <c r="H52" s="289"/>
      <c r="I52" s="287" t="s">
        <v>323</v>
      </c>
      <c r="J52" s="17" t="s">
        <v>109</v>
      </c>
      <c r="K52" s="17" t="s">
        <v>324</v>
      </c>
      <c r="L52" s="286">
        <v>2</v>
      </c>
      <c r="M52" s="277"/>
      <c r="N52" s="277"/>
      <c r="O52" s="287"/>
      <c r="P52" s="287"/>
      <c r="Q52" s="329"/>
      <c r="R52" s="323"/>
      <c r="S52" s="330"/>
      <c r="T52" s="323"/>
      <c r="U52" s="330"/>
      <c r="V52" s="330"/>
      <c r="W52" s="287"/>
      <c r="X52" s="287"/>
      <c r="Y52" s="287"/>
      <c r="Z52" s="26">
        <v>46631</v>
      </c>
      <c r="AA52" s="27">
        <f t="shared" si="1"/>
        <v>46676</v>
      </c>
      <c r="AB52" s="331"/>
      <c r="AC52" s="331"/>
      <c r="AD52" s="331"/>
      <c r="AE52" s="331"/>
      <c r="AF52" s="332"/>
      <c r="AG52" s="332"/>
      <c r="AH52" s="21"/>
      <c r="AI52" s="331"/>
      <c r="AJ52" s="331"/>
      <c r="AK52" s="332">
        <v>93000000000</v>
      </c>
      <c r="AL52" s="332" t="s">
        <v>184</v>
      </c>
      <c r="AM52" s="369"/>
      <c r="AN52" s="369"/>
      <c r="AO52" s="317">
        <f t="shared" si="2"/>
        <v>46786</v>
      </c>
      <c r="AP52" s="333"/>
      <c r="AQ52" s="331"/>
      <c r="AR52" s="331"/>
      <c r="AS52" s="331"/>
      <c r="AT52" s="331"/>
      <c r="AU52" s="331"/>
      <c r="AV52" s="331"/>
      <c r="AW52" s="331"/>
      <c r="AX52" s="331"/>
      <c r="AY52" s="331"/>
      <c r="AZ52" s="331"/>
      <c r="BA52" s="331"/>
      <c r="BB52" s="331"/>
    </row>
    <row r="53" spans="1:54" s="285" customFormat="1" ht="47.25" x14ac:dyDescent="0.25">
      <c r="A53" s="286" t="s">
        <v>216</v>
      </c>
      <c r="B53" s="365"/>
      <c r="C53" s="368" t="s">
        <v>216</v>
      </c>
      <c r="D53" s="368"/>
      <c r="E53" s="287" t="s">
        <v>57</v>
      </c>
      <c r="F53" s="328" t="s">
        <v>178</v>
      </c>
      <c r="G53" s="286" t="s">
        <v>59</v>
      </c>
      <c r="H53" s="289"/>
      <c r="I53" s="287" t="s">
        <v>326</v>
      </c>
      <c r="J53" s="17" t="s">
        <v>327</v>
      </c>
      <c r="K53" s="17" t="s">
        <v>328</v>
      </c>
      <c r="L53" s="286">
        <v>2</v>
      </c>
      <c r="M53" s="277"/>
      <c r="N53" s="277"/>
      <c r="O53" s="287"/>
      <c r="P53" s="287"/>
      <c r="Q53" s="329"/>
      <c r="R53" s="323"/>
      <c r="S53" s="330"/>
      <c r="T53" s="323"/>
      <c r="U53" s="330"/>
      <c r="V53" s="330"/>
      <c r="W53" s="287"/>
      <c r="X53" s="287"/>
      <c r="Y53" s="287"/>
      <c r="Z53" s="26">
        <v>46631</v>
      </c>
      <c r="AA53" s="27">
        <f t="shared" si="1"/>
        <v>46676</v>
      </c>
      <c r="AB53" s="331"/>
      <c r="AC53" s="331"/>
      <c r="AD53" s="331"/>
      <c r="AE53" s="331"/>
      <c r="AF53" s="332"/>
      <c r="AG53" s="332"/>
      <c r="AH53" s="21"/>
      <c r="AI53" s="331"/>
      <c r="AJ53" s="331"/>
      <c r="AK53" s="332">
        <v>93000000000</v>
      </c>
      <c r="AL53" s="332" t="s">
        <v>184</v>
      </c>
      <c r="AM53" s="369"/>
      <c r="AN53" s="369"/>
      <c r="AO53" s="317">
        <f t="shared" si="2"/>
        <v>46786</v>
      </c>
      <c r="AP53" s="333"/>
      <c r="AQ53" s="331"/>
      <c r="AR53" s="331"/>
      <c r="AS53" s="331"/>
      <c r="AT53" s="331"/>
      <c r="AU53" s="331"/>
      <c r="AV53" s="331"/>
      <c r="AW53" s="331"/>
      <c r="AX53" s="331"/>
      <c r="AY53" s="331"/>
      <c r="AZ53" s="331"/>
      <c r="BA53" s="331"/>
      <c r="BB53" s="331"/>
    </row>
    <row r="54" spans="1:54" s="285" customFormat="1" ht="47.25" x14ac:dyDescent="0.25">
      <c r="A54" s="286" t="s">
        <v>216</v>
      </c>
      <c r="B54" s="365"/>
      <c r="C54" s="368" t="s">
        <v>216</v>
      </c>
      <c r="D54" s="368"/>
      <c r="E54" s="287" t="s">
        <v>57</v>
      </c>
      <c r="F54" s="328" t="s">
        <v>178</v>
      </c>
      <c r="G54" s="286" t="s">
        <v>59</v>
      </c>
      <c r="H54" s="289"/>
      <c r="I54" s="287" t="s">
        <v>108</v>
      </c>
      <c r="J54" s="332" t="s">
        <v>330</v>
      </c>
      <c r="K54" s="340" t="s">
        <v>331</v>
      </c>
      <c r="L54" s="286">
        <v>2</v>
      </c>
      <c r="M54" s="277"/>
      <c r="N54" s="277"/>
      <c r="O54" s="287"/>
      <c r="P54" s="287"/>
      <c r="Q54" s="329"/>
      <c r="R54" s="323"/>
      <c r="S54" s="330"/>
      <c r="T54" s="323"/>
      <c r="U54" s="330"/>
      <c r="V54" s="330"/>
      <c r="W54" s="287"/>
      <c r="X54" s="287"/>
      <c r="Y54" s="287"/>
      <c r="Z54" s="26">
        <v>46631</v>
      </c>
      <c r="AA54" s="27">
        <f t="shared" si="1"/>
        <v>46676</v>
      </c>
      <c r="AB54" s="331"/>
      <c r="AC54" s="331"/>
      <c r="AD54" s="331"/>
      <c r="AE54" s="331"/>
      <c r="AF54" s="332"/>
      <c r="AG54" s="332"/>
      <c r="AH54" s="24"/>
      <c r="AI54" s="331"/>
      <c r="AJ54" s="331"/>
      <c r="AK54" s="332">
        <v>93000000000</v>
      </c>
      <c r="AL54" s="332" t="s">
        <v>184</v>
      </c>
      <c r="AM54" s="369"/>
      <c r="AN54" s="369"/>
      <c r="AO54" s="317">
        <f t="shared" si="2"/>
        <v>46786</v>
      </c>
      <c r="AP54" s="333"/>
      <c r="AQ54" s="331"/>
      <c r="AR54" s="331"/>
      <c r="AS54" s="331"/>
      <c r="AT54" s="331"/>
      <c r="AU54" s="331"/>
      <c r="AV54" s="331"/>
      <c r="AW54" s="331"/>
      <c r="AX54" s="331"/>
      <c r="AY54" s="331"/>
      <c r="AZ54" s="331"/>
      <c r="BA54" s="331"/>
      <c r="BB54" s="331"/>
    </row>
    <row r="55" spans="1:54" s="285" customFormat="1" ht="47.25" x14ac:dyDescent="0.25">
      <c r="A55" s="286" t="s">
        <v>216</v>
      </c>
      <c r="B55" s="365"/>
      <c r="C55" s="368" t="s">
        <v>216</v>
      </c>
      <c r="D55" s="368"/>
      <c r="E55" s="287" t="s">
        <v>57</v>
      </c>
      <c r="F55" s="328" t="s">
        <v>178</v>
      </c>
      <c r="G55" s="286" t="s">
        <v>59</v>
      </c>
      <c r="H55" s="289"/>
      <c r="I55" s="287" t="s">
        <v>333</v>
      </c>
      <c r="J55" s="286" t="s">
        <v>334</v>
      </c>
      <c r="K55" s="333" t="s">
        <v>335</v>
      </c>
      <c r="L55" s="286">
        <v>2</v>
      </c>
      <c r="M55" s="277"/>
      <c r="N55" s="277"/>
      <c r="O55" s="287"/>
      <c r="P55" s="287"/>
      <c r="Q55" s="329"/>
      <c r="R55" s="323"/>
      <c r="S55" s="330"/>
      <c r="T55" s="323"/>
      <c r="U55" s="330"/>
      <c r="V55" s="330"/>
      <c r="W55" s="287"/>
      <c r="X55" s="287"/>
      <c r="Y55" s="287"/>
      <c r="Z55" s="26">
        <v>46631</v>
      </c>
      <c r="AA55" s="27">
        <f t="shared" si="1"/>
        <v>46676</v>
      </c>
      <c r="AB55" s="331"/>
      <c r="AC55" s="331"/>
      <c r="AD55" s="331"/>
      <c r="AE55" s="331"/>
      <c r="AF55" s="332"/>
      <c r="AG55" s="332"/>
      <c r="AH55" s="338"/>
      <c r="AI55" s="331"/>
      <c r="AJ55" s="331"/>
      <c r="AK55" s="332">
        <v>93000000000</v>
      </c>
      <c r="AL55" s="332" t="s">
        <v>184</v>
      </c>
      <c r="AM55" s="369"/>
      <c r="AN55" s="369"/>
      <c r="AO55" s="317">
        <f t="shared" si="2"/>
        <v>46786</v>
      </c>
      <c r="AP55" s="333"/>
      <c r="AQ55" s="331"/>
      <c r="AR55" s="331"/>
      <c r="AS55" s="331"/>
      <c r="AT55" s="331"/>
      <c r="AU55" s="331"/>
      <c r="AV55" s="331"/>
      <c r="AW55" s="331"/>
      <c r="AX55" s="331"/>
      <c r="AY55" s="331"/>
      <c r="AZ55" s="331"/>
      <c r="BA55" s="331"/>
      <c r="BB55" s="331"/>
    </row>
    <row r="56" spans="1:54" s="285" customFormat="1" ht="47.25" x14ac:dyDescent="0.25">
      <c r="A56" s="286" t="s">
        <v>216</v>
      </c>
      <c r="B56" s="365"/>
      <c r="C56" s="368" t="s">
        <v>216</v>
      </c>
      <c r="D56" s="368"/>
      <c r="E56" s="287" t="s">
        <v>57</v>
      </c>
      <c r="F56" s="328" t="s">
        <v>178</v>
      </c>
      <c r="G56" s="286" t="s">
        <v>59</v>
      </c>
      <c r="H56" s="289"/>
      <c r="I56" s="287" t="s">
        <v>337</v>
      </c>
      <c r="J56" s="93" t="s">
        <v>338</v>
      </c>
      <c r="K56" s="93" t="s">
        <v>339</v>
      </c>
      <c r="L56" s="286">
        <v>2</v>
      </c>
      <c r="M56" s="277"/>
      <c r="N56" s="277"/>
      <c r="O56" s="287"/>
      <c r="P56" s="287"/>
      <c r="Q56" s="329"/>
      <c r="R56" s="323"/>
      <c r="S56" s="330"/>
      <c r="T56" s="323"/>
      <c r="U56" s="330"/>
      <c r="V56" s="330"/>
      <c r="W56" s="287"/>
      <c r="X56" s="287"/>
      <c r="Y56" s="287"/>
      <c r="Z56" s="26">
        <v>46631</v>
      </c>
      <c r="AA56" s="27">
        <f t="shared" si="1"/>
        <v>46676</v>
      </c>
      <c r="AB56" s="331"/>
      <c r="AC56" s="331"/>
      <c r="AD56" s="331"/>
      <c r="AE56" s="331"/>
      <c r="AF56" s="332"/>
      <c r="AG56" s="332"/>
      <c r="AH56" s="282"/>
      <c r="AI56" s="331"/>
      <c r="AJ56" s="331"/>
      <c r="AK56" s="332">
        <v>93000000000</v>
      </c>
      <c r="AL56" s="332" t="s">
        <v>184</v>
      </c>
      <c r="AM56" s="369"/>
      <c r="AN56" s="369"/>
      <c r="AO56" s="317">
        <f t="shared" si="2"/>
        <v>46786</v>
      </c>
      <c r="AP56" s="333"/>
      <c r="AQ56" s="331"/>
      <c r="AR56" s="331"/>
      <c r="AS56" s="331"/>
      <c r="AT56" s="331"/>
      <c r="AU56" s="331"/>
      <c r="AV56" s="331"/>
      <c r="AW56" s="331"/>
      <c r="AX56" s="331"/>
      <c r="AY56" s="331"/>
      <c r="AZ56" s="331"/>
      <c r="BA56" s="331"/>
      <c r="BB56" s="331"/>
    </row>
    <row r="57" spans="1:54" s="285" customFormat="1" ht="30.75" customHeight="1" x14ac:dyDescent="0.25">
      <c r="A57" s="55" t="s">
        <v>216</v>
      </c>
      <c r="B57" s="74"/>
      <c r="C57" s="368" t="s">
        <v>216</v>
      </c>
      <c r="D57" s="368"/>
      <c r="E57" s="287" t="s">
        <v>57</v>
      </c>
      <c r="F57" s="328" t="s">
        <v>178</v>
      </c>
      <c r="G57" s="286" t="s">
        <v>59</v>
      </c>
      <c r="H57" s="289"/>
      <c r="I57" s="287" t="s">
        <v>341</v>
      </c>
      <c r="J57" s="17" t="s">
        <v>342</v>
      </c>
      <c r="K57" s="17" t="s">
        <v>343</v>
      </c>
      <c r="L57" s="286">
        <v>2</v>
      </c>
      <c r="M57" s="277"/>
      <c r="N57" s="277"/>
      <c r="O57" s="287"/>
      <c r="P57" s="287"/>
      <c r="Q57" s="329"/>
      <c r="R57" s="323"/>
      <c r="S57" s="330"/>
      <c r="T57" s="323"/>
      <c r="U57" s="330"/>
      <c r="V57" s="330"/>
      <c r="W57" s="287"/>
      <c r="X57" s="287"/>
      <c r="Y57" s="287"/>
      <c r="Z57" s="26">
        <v>46631</v>
      </c>
      <c r="AA57" s="27">
        <f t="shared" si="1"/>
        <v>46676</v>
      </c>
      <c r="AB57" s="331"/>
      <c r="AC57" s="331"/>
      <c r="AD57" s="331"/>
      <c r="AE57" s="331"/>
      <c r="AF57" s="332"/>
      <c r="AG57" s="332"/>
      <c r="AH57" s="21"/>
      <c r="AI57" s="331"/>
      <c r="AJ57" s="331"/>
      <c r="AK57" s="332">
        <v>93000000000</v>
      </c>
      <c r="AL57" s="332" t="s">
        <v>184</v>
      </c>
      <c r="AM57" s="369"/>
      <c r="AN57" s="369"/>
      <c r="AO57" s="317">
        <f t="shared" si="2"/>
        <v>46786</v>
      </c>
      <c r="AP57" s="333"/>
      <c r="AQ57" s="331"/>
      <c r="AR57" s="331"/>
      <c r="AS57" s="331"/>
      <c r="AT57" s="331"/>
      <c r="AU57" s="331"/>
      <c r="AV57" s="331"/>
      <c r="AW57" s="331"/>
      <c r="AX57" s="331"/>
      <c r="AY57" s="331"/>
      <c r="AZ57" s="331"/>
      <c r="BA57" s="331"/>
      <c r="BB57" s="331"/>
    </row>
    <row r="58" spans="1:54" s="285" customFormat="1" ht="30.75" customHeight="1" x14ac:dyDescent="0.25">
      <c r="A58" s="55" t="s">
        <v>216</v>
      </c>
      <c r="B58" s="74"/>
      <c r="C58" s="368" t="s">
        <v>216</v>
      </c>
      <c r="D58" s="368"/>
      <c r="E58" s="287" t="s">
        <v>57</v>
      </c>
      <c r="F58" s="328" t="s">
        <v>178</v>
      </c>
      <c r="G58" s="286" t="s">
        <v>59</v>
      </c>
      <c r="H58" s="289"/>
      <c r="I58" s="287" t="s">
        <v>345</v>
      </c>
      <c r="J58" s="17" t="s">
        <v>168</v>
      </c>
      <c r="K58" s="17" t="s">
        <v>219</v>
      </c>
      <c r="L58" s="286">
        <v>2</v>
      </c>
      <c r="M58" s="277"/>
      <c r="N58" s="277"/>
      <c r="O58" s="287"/>
      <c r="P58" s="287"/>
      <c r="Q58" s="329"/>
      <c r="R58" s="323"/>
      <c r="S58" s="330"/>
      <c r="T58" s="323"/>
      <c r="U58" s="330"/>
      <c r="V58" s="330"/>
      <c r="W58" s="287"/>
      <c r="X58" s="287"/>
      <c r="Y58" s="287"/>
      <c r="Z58" s="26">
        <v>46631</v>
      </c>
      <c r="AA58" s="27">
        <f t="shared" si="1"/>
        <v>46676</v>
      </c>
      <c r="AB58" s="331"/>
      <c r="AC58" s="331"/>
      <c r="AD58" s="331"/>
      <c r="AE58" s="331"/>
      <c r="AF58" s="332"/>
      <c r="AG58" s="332"/>
      <c r="AH58" s="21"/>
      <c r="AI58" s="331"/>
      <c r="AJ58" s="331"/>
      <c r="AK58" s="332">
        <v>93000000000</v>
      </c>
      <c r="AL58" s="332" t="s">
        <v>184</v>
      </c>
      <c r="AM58" s="369"/>
      <c r="AN58" s="369"/>
      <c r="AO58" s="317">
        <f t="shared" si="2"/>
        <v>46786</v>
      </c>
      <c r="AP58" s="333"/>
      <c r="AQ58" s="331"/>
      <c r="AR58" s="331"/>
      <c r="AS58" s="331"/>
      <c r="AT58" s="331"/>
      <c r="AU58" s="331"/>
      <c r="AV58" s="331"/>
      <c r="AW58" s="331"/>
      <c r="AX58" s="331"/>
      <c r="AY58" s="331"/>
      <c r="AZ58" s="331"/>
      <c r="BA58" s="331"/>
      <c r="BB58" s="331"/>
    </row>
    <row r="59" spans="1:54" s="285" customFormat="1" ht="30.75" customHeight="1" x14ac:dyDescent="0.25">
      <c r="A59" s="55" t="s">
        <v>216</v>
      </c>
      <c r="B59" s="74"/>
      <c r="C59" s="368" t="s">
        <v>216</v>
      </c>
      <c r="D59" s="368"/>
      <c r="E59" s="287" t="s">
        <v>57</v>
      </c>
      <c r="F59" s="328" t="s">
        <v>178</v>
      </c>
      <c r="G59" s="286" t="s">
        <v>59</v>
      </c>
      <c r="H59" s="289"/>
      <c r="I59" s="287" t="s">
        <v>347</v>
      </c>
      <c r="J59" s="17" t="s">
        <v>93</v>
      </c>
      <c r="K59" s="17" t="s">
        <v>94</v>
      </c>
      <c r="L59" s="286">
        <v>2</v>
      </c>
      <c r="M59" s="277"/>
      <c r="N59" s="277"/>
      <c r="O59" s="287"/>
      <c r="P59" s="287"/>
      <c r="Q59" s="329"/>
      <c r="R59" s="323"/>
      <c r="S59" s="330"/>
      <c r="T59" s="323"/>
      <c r="U59" s="330"/>
      <c r="V59" s="330"/>
      <c r="W59" s="287"/>
      <c r="X59" s="287"/>
      <c r="Y59" s="287"/>
      <c r="Z59" s="26">
        <v>46631</v>
      </c>
      <c r="AA59" s="27">
        <f t="shared" si="1"/>
        <v>46676</v>
      </c>
      <c r="AB59" s="331"/>
      <c r="AC59" s="331"/>
      <c r="AD59" s="331"/>
      <c r="AE59" s="331"/>
      <c r="AF59" s="332"/>
      <c r="AG59" s="332"/>
      <c r="AH59" s="368"/>
      <c r="AI59" s="331"/>
      <c r="AJ59" s="331"/>
      <c r="AK59" s="332">
        <v>93000000000</v>
      </c>
      <c r="AL59" s="332" t="s">
        <v>184</v>
      </c>
      <c r="AM59" s="369"/>
      <c r="AN59" s="369"/>
      <c r="AO59" s="317">
        <f t="shared" si="2"/>
        <v>46786</v>
      </c>
      <c r="AP59" s="333"/>
      <c r="AQ59" s="331"/>
      <c r="AR59" s="331"/>
      <c r="AS59" s="331"/>
      <c r="AT59" s="331"/>
      <c r="AU59" s="331"/>
      <c r="AV59" s="331"/>
      <c r="AW59" s="331"/>
      <c r="AX59" s="331"/>
      <c r="AY59" s="331"/>
      <c r="AZ59" s="331"/>
      <c r="BA59" s="331"/>
      <c r="BB59" s="331"/>
    </row>
    <row r="60" spans="1:54" s="285" customFormat="1" ht="30" customHeight="1" x14ac:dyDescent="0.25">
      <c r="A60" s="55" t="s">
        <v>216</v>
      </c>
      <c r="B60" s="74"/>
      <c r="C60" s="368" t="s">
        <v>216</v>
      </c>
      <c r="D60" s="368"/>
      <c r="E60" s="287" t="s">
        <v>57</v>
      </c>
      <c r="F60" s="328" t="s">
        <v>178</v>
      </c>
      <c r="G60" s="286" t="s">
        <v>59</v>
      </c>
      <c r="H60" s="289"/>
      <c r="I60" s="287" t="s">
        <v>349</v>
      </c>
      <c r="J60" s="17" t="s">
        <v>350</v>
      </c>
      <c r="K60" s="17" t="s">
        <v>350</v>
      </c>
      <c r="L60" s="286">
        <v>2</v>
      </c>
      <c r="M60" s="277"/>
      <c r="N60" s="277"/>
      <c r="O60" s="287"/>
      <c r="P60" s="287"/>
      <c r="Q60" s="329"/>
      <c r="R60" s="323"/>
      <c r="S60" s="330"/>
      <c r="T60" s="323"/>
      <c r="U60" s="330"/>
      <c r="V60" s="330"/>
      <c r="W60" s="287"/>
      <c r="X60" s="287"/>
      <c r="Y60" s="287"/>
      <c r="Z60" s="26">
        <v>46631</v>
      </c>
      <c r="AA60" s="27">
        <f t="shared" si="1"/>
        <v>46676</v>
      </c>
      <c r="AB60" s="331"/>
      <c r="AC60" s="331"/>
      <c r="AD60" s="331"/>
      <c r="AE60" s="331"/>
      <c r="AF60" s="332"/>
      <c r="AG60" s="332"/>
      <c r="AH60" s="21"/>
      <c r="AI60" s="331"/>
      <c r="AJ60" s="331"/>
      <c r="AK60" s="332">
        <v>93000000000</v>
      </c>
      <c r="AL60" s="332" t="s">
        <v>184</v>
      </c>
      <c r="AM60" s="369"/>
      <c r="AN60" s="369"/>
      <c r="AO60" s="317">
        <f t="shared" si="2"/>
        <v>46786</v>
      </c>
      <c r="AP60" s="333"/>
      <c r="AQ60" s="331"/>
      <c r="AR60" s="331"/>
      <c r="AS60" s="331"/>
      <c r="AT60" s="331"/>
      <c r="AU60" s="331"/>
      <c r="AV60" s="331"/>
      <c r="AW60" s="331"/>
      <c r="AX60" s="331"/>
      <c r="AY60" s="331"/>
      <c r="AZ60" s="331"/>
      <c r="BA60" s="331"/>
      <c r="BB60" s="331"/>
    </row>
    <row r="61" spans="1:54" s="285" customFormat="1" ht="30" customHeight="1" x14ac:dyDescent="0.25">
      <c r="A61" s="55" t="s">
        <v>216</v>
      </c>
      <c r="B61" s="74"/>
      <c r="C61" s="368" t="s">
        <v>216</v>
      </c>
      <c r="D61" s="368"/>
      <c r="E61" s="287" t="s">
        <v>57</v>
      </c>
      <c r="F61" s="328" t="s">
        <v>178</v>
      </c>
      <c r="G61" s="286" t="s">
        <v>59</v>
      </c>
      <c r="H61" s="289"/>
      <c r="I61" s="287" t="s">
        <v>352</v>
      </c>
      <c r="J61" s="17" t="s">
        <v>353</v>
      </c>
      <c r="K61" s="17" t="s">
        <v>354</v>
      </c>
      <c r="L61" s="286">
        <v>2</v>
      </c>
      <c r="M61" s="277"/>
      <c r="N61" s="277"/>
      <c r="O61" s="287"/>
      <c r="P61" s="287"/>
      <c r="Q61" s="329"/>
      <c r="R61" s="323"/>
      <c r="S61" s="330"/>
      <c r="T61" s="323"/>
      <c r="U61" s="330"/>
      <c r="V61" s="330"/>
      <c r="W61" s="287"/>
      <c r="X61" s="287"/>
      <c r="Y61" s="287"/>
      <c r="Z61" s="26">
        <v>46631</v>
      </c>
      <c r="AA61" s="27">
        <f t="shared" si="1"/>
        <v>46676</v>
      </c>
      <c r="AB61" s="331"/>
      <c r="AC61" s="331"/>
      <c r="AD61" s="331"/>
      <c r="AE61" s="331"/>
      <c r="AF61" s="332"/>
      <c r="AG61" s="332"/>
      <c r="AH61" s="21"/>
      <c r="AI61" s="331"/>
      <c r="AJ61" s="331"/>
      <c r="AK61" s="332">
        <v>93000000000</v>
      </c>
      <c r="AL61" s="332" t="s">
        <v>184</v>
      </c>
      <c r="AM61" s="369"/>
      <c r="AN61" s="369"/>
      <c r="AO61" s="317">
        <f t="shared" si="2"/>
        <v>46786</v>
      </c>
      <c r="AP61" s="333"/>
      <c r="AQ61" s="331"/>
      <c r="AR61" s="331"/>
      <c r="AS61" s="331"/>
      <c r="AT61" s="331"/>
      <c r="AU61" s="331"/>
      <c r="AV61" s="331"/>
      <c r="AW61" s="331"/>
      <c r="AX61" s="331"/>
      <c r="AY61" s="331"/>
      <c r="AZ61" s="331"/>
      <c r="BA61" s="331"/>
      <c r="BB61" s="331"/>
    </row>
    <row r="62" spans="1:54" s="285" customFormat="1" ht="30" customHeight="1" x14ac:dyDescent="0.25">
      <c r="A62" s="55" t="s">
        <v>216</v>
      </c>
      <c r="B62" s="74"/>
      <c r="C62" s="368" t="s">
        <v>216</v>
      </c>
      <c r="D62" s="368"/>
      <c r="E62" s="287" t="s">
        <v>57</v>
      </c>
      <c r="F62" s="328" t="s">
        <v>178</v>
      </c>
      <c r="G62" s="286" t="s">
        <v>59</v>
      </c>
      <c r="H62" s="289"/>
      <c r="I62" s="287" t="s">
        <v>358</v>
      </c>
      <c r="J62" s="17" t="s">
        <v>168</v>
      </c>
      <c r="K62" s="17" t="s">
        <v>219</v>
      </c>
      <c r="L62" s="286">
        <v>2</v>
      </c>
      <c r="M62" s="277"/>
      <c r="N62" s="277"/>
      <c r="O62" s="287"/>
      <c r="P62" s="287"/>
      <c r="Q62" s="329"/>
      <c r="R62" s="323"/>
      <c r="S62" s="330"/>
      <c r="T62" s="323"/>
      <c r="U62" s="330"/>
      <c r="V62" s="330"/>
      <c r="W62" s="287"/>
      <c r="X62" s="287"/>
      <c r="Y62" s="287"/>
      <c r="Z62" s="26">
        <v>46631</v>
      </c>
      <c r="AA62" s="27">
        <f t="shared" si="1"/>
        <v>46676</v>
      </c>
      <c r="AB62" s="331"/>
      <c r="AC62" s="331"/>
      <c r="AD62" s="331"/>
      <c r="AE62" s="331"/>
      <c r="AF62" s="332"/>
      <c r="AG62" s="332"/>
      <c r="AH62" s="20"/>
      <c r="AI62" s="331"/>
      <c r="AJ62" s="331"/>
      <c r="AK62" s="332">
        <v>93000000000</v>
      </c>
      <c r="AL62" s="332" t="s">
        <v>184</v>
      </c>
      <c r="AM62" s="369"/>
      <c r="AN62" s="369"/>
      <c r="AO62" s="317">
        <f t="shared" si="2"/>
        <v>46786</v>
      </c>
      <c r="AP62" s="333"/>
      <c r="AQ62" s="331"/>
      <c r="AR62" s="331"/>
      <c r="AS62" s="331"/>
      <c r="AT62" s="331"/>
      <c r="AU62" s="331"/>
      <c r="AV62" s="331"/>
      <c r="AW62" s="331"/>
      <c r="AX62" s="331"/>
      <c r="AY62" s="331"/>
      <c r="AZ62" s="331"/>
      <c r="BA62" s="331"/>
      <c r="BB62" s="331"/>
    </row>
    <row r="63" spans="1:54" s="285" customFormat="1" ht="47.25" x14ac:dyDescent="0.25">
      <c r="A63" s="19" t="s">
        <v>216</v>
      </c>
      <c r="B63" s="74"/>
      <c r="C63" s="368" t="s">
        <v>216</v>
      </c>
      <c r="D63" s="368"/>
      <c r="E63" s="287" t="s">
        <v>57</v>
      </c>
      <c r="F63" s="328" t="s">
        <v>178</v>
      </c>
      <c r="G63" s="286" t="s">
        <v>59</v>
      </c>
      <c r="H63" s="289"/>
      <c r="I63" s="287" t="s">
        <v>362</v>
      </c>
      <c r="J63" s="17" t="s">
        <v>363</v>
      </c>
      <c r="K63" s="17" t="s">
        <v>364</v>
      </c>
      <c r="L63" s="286">
        <v>2</v>
      </c>
      <c r="M63" s="277"/>
      <c r="N63" s="277"/>
      <c r="O63" s="287"/>
      <c r="P63" s="287"/>
      <c r="Q63" s="329"/>
      <c r="R63" s="323"/>
      <c r="S63" s="330"/>
      <c r="T63" s="323"/>
      <c r="U63" s="330"/>
      <c r="V63" s="330"/>
      <c r="W63" s="287"/>
      <c r="X63" s="287"/>
      <c r="Y63" s="287"/>
      <c r="Z63" s="26">
        <v>46631</v>
      </c>
      <c r="AA63" s="27">
        <f t="shared" si="1"/>
        <v>46676</v>
      </c>
      <c r="AB63" s="331"/>
      <c r="AC63" s="331"/>
      <c r="AD63" s="331"/>
      <c r="AE63" s="331"/>
      <c r="AF63" s="332"/>
      <c r="AG63" s="332"/>
      <c r="AH63" s="287"/>
      <c r="AI63" s="331"/>
      <c r="AJ63" s="331"/>
      <c r="AK63" s="332">
        <v>93000000000</v>
      </c>
      <c r="AL63" s="332" t="s">
        <v>184</v>
      </c>
      <c r="AM63" s="369"/>
      <c r="AN63" s="369"/>
      <c r="AO63" s="317">
        <f t="shared" si="2"/>
        <v>46786</v>
      </c>
      <c r="AP63" s="333"/>
      <c r="AQ63" s="331"/>
      <c r="AR63" s="331"/>
      <c r="AS63" s="331"/>
      <c r="AT63" s="331"/>
      <c r="AU63" s="331"/>
      <c r="AV63" s="331"/>
      <c r="AW63" s="331"/>
      <c r="AX63" s="331"/>
      <c r="AY63" s="331"/>
      <c r="AZ63" s="331"/>
      <c r="BA63" s="331"/>
      <c r="BB63" s="331"/>
    </row>
    <row r="64" spans="1:54" s="285" customFormat="1" ht="47.25" x14ac:dyDescent="0.25">
      <c r="A64" s="19" t="s">
        <v>216</v>
      </c>
      <c r="B64" s="74"/>
      <c r="C64" s="368" t="s">
        <v>216</v>
      </c>
      <c r="D64" s="368"/>
      <c r="E64" s="287" t="s">
        <v>57</v>
      </c>
      <c r="F64" s="328" t="s">
        <v>178</v>
      </c>
      <c r="G64" s="286" t="s">
        <v>59</v>
      </c>
      <c r="H64" s="289"/>
      <c r="I64" s="287" t="s">
        <v>366</v>
      </c>
      <c r="J64" s="17" t="s">
        <v>256</v>
      </c>
      <c r="K64" s="17" t="s">
        <v>367</v>
      </c>
      <c r="L64" s="286">
        <v>2</v>
      </c>
      <c r="M64" s="277"/>
      <c r="N64" s="277"/>
      <c r="O64" s="287"/>
      <c r="P64" s="287"/>
      <c r="Q64" s="329"/>
      <c r="R64" s="323"/>
      <c r="S64" s="330"/>
      <c r="T64" s="323"/>
      <c r="U64" s="330"/>
      <c r="V64" s="330"/>
      <c r="W64" s="287"/>
      <c r="X64" s="287"/>
      <c r="Y64" s="287"/>
      <c r="Z64" s="26">
        <v>46631</v>
      </c>
      <c r="AA64" s="27">
        <f t="shared" si="1"/>
        <v>46676</v>
      </c>
      <c r="AB64" s="331"/>
      <c r="AC64" s="331"/>
      <c r="AD64" s="331"/>
      <c r="AE64" s="331"/>
      <c r="AF64" s="332"/>
      <c r="AG64" s="332"/>
      <c r="AH64" s="21"/>
      <c r="AI64" s="331"/>
      <c r="AJ64" s="331"/>
      <c r="AK64" s="332">
        <v>93000000000</v>
      </c>
      <c r="AL64" s="332" t="s">
        <v>184</v>
      </c>
      <c r="AM64" s="369"/>
      <c r="AN64" s="369"/>
      <c r="AO64" s="317">
        <f t="shared" si="2"/>
        <v>46786</v>
      </c>
      <c r="AP64" s="333"/>
      <c r="AQ64" s="331"/>
      <c r="AR64" s="331"/>
      <c r="AS64" s="331"/>
      <c r="AT64" s="331"/>
      <c r="AU64" s="331"/>
      <c r="AV64" s="331"/>
      <c r="AW64" s="331"/>
      <c r="AX64" s="331"/>
      <c r="AY64" s="331"/>
      <c r="AZ64" s="331"/>
      <c r="BA64" s="331"/>
      <c r="BB64" s="331"/>
    </row>
    <row r="65" spans="1:54" s="285" customFormat="1" ht="30.75" customHeight="1" x14ac:dyDescent="0.25">
      <c r="A65" s="55" t="s">
        <v>216</v>
      </c>
      <c r="B65" s="74"/>
      <c r="C65" s="368" t="s">
        <v>216</v>
      </c>
      <c r="D65" s="368"/>
      <c r="E65" s="287" t="s">
        <v>57</v>
      </c>
      <c r="F65" s="328" t="s">
        <v>178</v>
      </c>
      <c r="G65" s="286" t="s">
        <v>59</v>
      </c>
      <c r="H65" s="289"/>
      <c r="I65" s="287" t="s">
        <v>372</v>
      </c>
      <c r="J65" s="17" t="s">
        <v>113</v>
      </c>
      <c r="K65" s="17" t="s">
        <v>221</v>
      </c>
      <c r="L65" s="286">
        <v>2</v>
      </c>
      <c r="M65" s="277"/>
      <c r="N65" s="277"/>
      <c r="O65" s="287"/>
      <c r="P65" s="287"/>
      <c r="Q65" s="329"/>
      <c r="R65" s="323"/>
      <c r="S65" s="330"/>
      <c r="T65" s="323"/>
      <c r="U65" s="330"/>
      <c r="V65" s="330"/>
      <c r="W65" s="287"/>
      <c r="X65" s="287"/>
      <c r="Y65" s="287"/>
      <c r="Z65" s="26">
        <v>46631</v>
      </c>
      <c r="AA65" s="27">
        <f t="shared" si="1"/>
        <v>46676</v>
      </c>
      <c r="AB65" s="331"/>
      <c r="AC65" s="331"/>
      <c r="AD65" s="331"/>
      <c r="AE65" s="331"/>
      <c r="AF65" s="332"/>
      <c r="AG65" s="332"/>
      <c r="AH65" s="338"/>
      <c r="AI65" s="331"/>
      <c r="AJ65" s="331"/>
      <c r="AK65" s="332">
        <v>93000000000</v>
      </c>
      <c r="AL65" s="332" t="s">
        <v>184</v>
      </c>
      <c r="AM65" s="369"/>
      <c r="AN65" s="369"/>
      <c r="AO65" s="317">
        <f t="shared" si="2"/>
        <v>46786</v>
      </c>
      <c r="AP65" s="333"/>
      <c r="AQ65" s="331"/>
      <c r="AR65" s="331"/>
      <c r="AS65" s="331"/>
      <c r="AT65" s="331"/>
      <c r="AU65" s="331"/>
      <c r="AV65" s="331"/>
      <c r="AW65" s="331"/>
      <c r="AX65" s="331"/>
      <c r="AY65" s="331"/>
      <c r="AZ65" s="331"/>
      <c r="BA65" s="331"/>
      <c r="BB65" s="331"/>
    </row>
    <row r="66" spans="1:54" s="285" customFormat="1" ht="47.25" x14ac:dyDescent="0.25">
      <c r="A66" s="19" t="s">
        <v>216</v>
      </c>
      <c r="B66" s="74"/>
      <c r="C66" s="368" t="s">
        <v>216</v>
      </c>
      <c r="D66" s="368"/>
      <c r="E66" s="287" t="s">
        <v>57</v>
      </c>
      <c r="F66" s="328" t="s">
        <v>178</v>
      </c>
      <c r="G66" s="286" t="s">
        <v>59</v>
      </c>
      <c r="H66" s="289"/>
      <c r="I66" s="287" t="s">
        <v>374</v>
      </c>
      <c r="J66" s="17" t="s">
        <v>375</v>
      </c>
      <c r="K66" s="17" t="s">
        <v>376</v>
      </c>
      <c r="L66" s="286">
        <v>2</v>
      </c>
      <c r="M66" s="277"/>
      <c r="N66" s="277"/>
      <c r="O66" s="287"/>
      <c r="P66" s="287"/>
      <c r="Q66" s="329"/>
      <c r="R66" s="323"/>
      <c r="S66" s="330"/>
      <c r="T66" s="323"/>
      <c r="U66" s="330"/>
      <c r="V66" s="330"/>
      <c r="W66" s="287"/>
      <c r="X66" s="287"/>
      <c r="Y66" s="287"/>
      <c r="Z66" s="26">
        <v>46631</v>
      </c>
      <c r="AA66" s="27">
        <f t="shared" si="1"/>
        <v>46676</v>
      </c>
      <c r="AB66" s="331"/>
      <c r="AC66" s="331"/>
      <c r="AD66" s="331"/>
      <c r="AE66" s="331"/>
      <c r="AF66" s="332"/>
      <c r="AG66" s="332"/>
      <c r="AH66" s="21"/>
      <c r="AI66" s="331"/>
      <c r="AJ66" s="331"/>
      <c r="AK66" s="332">
        <v>93000000000</v>
      </c>
      <c r="AL66" s="332" t="s">
        <v>184</v>
      </c>
      <c r="AM66" s="369"/>
      <c r="AN66" s="369"/>
      <c r="AO66" s="317">
        <f t="shared" si="2"/>
        <v>46786</v>
      </c>
      <c r="AP66" s="333"/>
      <c r="AQ66" s="331"/>
      <c r="AR66" s="331"/>
      <c r="AS66" s="331"/>
      <c r="AT66" s="331"/>
      <c r="AU66" s="331"/>
      <c r="AV66" s="331"/>
      <c r="AW66" s="331"/>
      <c r="AX66" s="331"/>
      <c r="AY66" s="331"/>
      <c r="AZ66" s="331"/>
      <c r="BA66" s="331"/>
      <c r="BB66" s="331"/>
    </row>
    <row r="67" spans="1:54" s="285" customFormat="1" ht="30" customHeight="1" x14ac:dyDescent="0.25">
      <c r="A67" s="55" t="s">
        <v>216</v>
      </c>
      <c r="B67" s="74"/>
      <c r="C67" s="368" t="s">
        <v>216</v>
      </c>
      <c r="D67" s="44"/>
      <c r="E67" s="21" t="s">
        <v>57</v>
      </c>
      <c r="F67" s="22" t="s">
        <v>178</v>
      </c>
      <c r="G67" s="19" t="s">
        <v>59</v>
      </c>
      <c r="H67" s="23"/>
      <c r="I67" s="21" t="s">
        <v>676</v>
      </c>
      <c r="J67" s="17" t="s">
        <v>645</v>
      </c>
      <c r="K67" s="17" t="s">
        <v>677</v>
      </c>
      <c r="L67" s="19">
        <v>2</v>
      </c>
      <c r="M67" s="24"/>
      <c r="N67" s="24"/>
      <c r="O67" s="21"/>
      <c r="P67" s="21"/>
      <c r="Q67" s="227"/>
      <c r="R67" s="25"/>
      <c r="S67" s="330"/>
      <c r="T67" s="323"/>
      <c r="U67" s="330"/>
      <c r="V67" s="330"/>
      <c r="W67" s="287"/>
      <c r="X67" s="287"/>
      <c r="Y67" s="287"/>
      <c r="Z67" s="26">
        <v>46631</v>
      </c>
      <c r="AA67" s="27">
        <f t="shared" si="1"/>
        <v>46676</v>
      </c>
      <c r="AB67" s="331"/>
      <c r="AC67" s="331"/>
      <c r="AD67" s="331"/>
      <c r="AE67" s="331"/>
      <c r="AF67" s="332"/>
      <c r="AG67" s="332"/>
      <c r="AH67" s="44"/>
      <c r="AI67" s="331"/>
      <c r="AJ67" s="331"/>
      <c r="AK67" s="332">
        <v>93000000000</v>
      </c>
      <c r="AL67" s="332" t="s">
        <v>184</v>
      </c>
      <c r="AM67" s="369"/>
      <c r="AN67" s="369"/>
      <c r="AO67" s="317">
        <f t="shared" si="2"/>
        <v>46786</v>
      </c>
      <c r="AP67" s="333"/>
      <c r="AQ67" s="331"/>
      <c r="AR67" s="331"/>
      <c r="AS67" s="331"/>
      <c r="AT67" s="331"/>
      <c r="AU67" s="331"/>
      <c r="AV67" s="331"/>
      <c r="AW67" s="331"/>
      <c r="AX67" s="331"/>
      <c r="AY67" s="331"/>
      <c r="AZ67" s="331"/>
      <c r="BA67" s="331"/>
      <c r="BB67" s="331"/>
    </row>
    <row r="68" spans="1:54" s="285" customFormat="1" ht="31.5" customHeight="1" x14ac:dyDescent="0.25">
      <c r="A68" s="55" t="s">
        <v>216</v>
      </c>
      <c r="B68" s="74"/>
      <c r="C68" s="368" t="s">
        <v>216</v>
      </c>
      <c r="D68" s="44"/>
      <c r="E68" s="21" t="s">
        <v>57</v>
      </c>
      <c r="F68" s="22" t="s">
        <v>178</v>
      </c>
      <c r="G68" s="19" t="s">
        <v>59</v>
      </c>
      <c r="H68" s="23"/>
      <c r="I68" s="21" t="s">
        <v>652</v>
      </c>
      <c r="J68" s="17" t="s">
        <v>653</v>
      </c>
      <c r="K68" s="17" t="s">
        <v>654</v>
      </c>
      <c r="L68" s="19">
        <v>2</v>
      </c>
      <c r="M68" s="24"/>
      <c r="N68" s="24"/>
      <c r="O68" s="21"/>
      <c r="P68" s="21"/>
      <c r="Q68" s="227"/>
      <c r="R68" s="25"/>
      <c r="S68" s="330"/>
      <c r="T68" s="323"/>
      <c r="U68" s="330"/>
      <c r="V68" s="330"/>
      <c r="W68" s="287"/>
      <c r="X68" s="287"/>
      <c r="Y68" s="287"/>
      <c r="Z68" s="26">
        <v>46631</v>
      </c>
      <c r="AA68" s="27">
        <f t="shared" si="1"/>
        <v>46676</v>
      </c>
      <c r="AB68" s="331"/>
      <c r="AC68" s="331"/>
      <c r="AD68" s="331"/>
      <c r="AE68" s="331"/>
      <c r="AF68" s="332"/>
      <c r="AG68" s="332"/>
      <c r="AH68" s="21"/>
      <c r="AI68" s="331"/>
      <c r="AJ68" s="331"/>
      <c r="AK68" s="332">
        <v>93000000000</v>
      </c>
      <c r="AL68" s="332" t="s">
        <v>184</v>
      </c>
      <c r="AM68" s="369"/>
      <c r="AN68" s="369"/>
      <c r="AO68" s="317">
        <f t="shared" si="2"/>
        <v>46786</v>
      </c>
      <c r="AP68" s="333"/>
      <c r="AQ68" s="331"/>
      <c r="AR68" s="331"/>
      <c r="AS68" s="331"/>
      <c r="AT68" s="331"/>
      <c r="AU68" s="331"/>
      <c r="AV68" s="331"/>
      <c r="AW68" s="331"/>
      <c r="AX68" s="331"/>
      <c r="AY68" s="331"/>
      <c r="AZ68" s="331"/>
      <c r="BA68" s="331"/>
      <c r="BB68" s="331"/>
    </row>
    <row r="69" spans="1:54" s="285" customFormat="1" ht="25.5" customHeight="1" x14ac:dyDescent="0.25">
      <c r="A69" s="55" t="s">
        <v>216</v>
      </c>
      <c r="B69" s="74"/>
      <c r="C69" s="368" t="s">
        <v>216</v>
      </c>
      <c r="D69" s="44"/>
      <c r="E69" s="21" t="s">
        <v>57</v>
      </c>
      <c r="F69" s="22" t="s">
        <v>178</v>
      </c>
      <c r="G69" s="19" t="s">
        <v>59</v>
      </c>
      <c r="H69" s="23"/>
      <c r="I69" s="21" t="s">
        <v>660</v>
      </c>
      <c r="J69" s="20" t="s">
        <v>661</v>
      </c>
      <c r="K69" s="20" t="s">
        <v>662</v>
      </c>
      <c r="L69" s="19">
        <v>2</v>
      </c>
      <c r="M69" s="24"/>
      <c r="N69" s="24"/>
      <c r="O69" s="21"/>
      <c r="P69" s="21"/>
      <c r="Q69" s="227"/>
      <c r="R69" s="25"/>
      <c r="S69" s="330"/>
      <c r="T69" s="323"/>
      <c r="U69" s="330"/>
      <c r="V69" s="330"/>
      <c r="W69" s="287"/>
      <c r="X69" s="287"/>
      <c r="Y69" s="287"/>
      <c r="Z69" s="26">
        <v>46631</v>
      </c>
      <c r="AA69" s="27">
        <f t="shared" si="1"/>
        <v>46676</v>
      </c>
      <c r="AB69" s="331"/>
      <c r="AC69" s="331"/>
      <c r="AD69" s="331"/>
      <c r="AE69" s="331"/>
      <c r="AF69" s="332"/>
      <c r="AG69" s="332"/>
      <c r="AH69" s="20"/>
      <c r="AI69" s="331"/>
      <c r="AJ69" s="331"/>
      <c r="AK69" s="332">
        <v>93000000000</v>
      </c>
      <c r="AL69" s="332" t="s">
        <v>184</v>
      </c>
      <c r="AM69" s="369"/>
      <c r="AN69" s="369"/>
      <c r="AO69" s="317">
        <f t="shared" si="2"/>
        <v>46786</v>
      </c>
      <c r="AP69" s="333"/>
      <c r="AQ69" s="331"/>
      <c r="AR69" s="331"/>
      <c r="AS69" s="331"/>
      <c r="AT69" s="331"/>
      <c r="AU69" s="331"/>
      <c r="AV69" s="331"/>
      <c r="AW69" s="331"/>
      <c r="AX69" s="331"/>
      <c r="AY69" s="331"/>
      <c r="AZ69" s="331"/>
      <c r="BA69" s="331"/>
      <c r="BB69" s="331"/>
    </row>
    <row r="70" spans="1:54" s="285" customFormat="1" ht="47.25" x14ac:dyDescent="0.25">
      <c r="A70" s="19" t="s">
        <v>216</v>
      </c>
      <c r="B70" s="74"/>
      <c r="C70" s="368" t="s">
        <v>216</v>
      </c>
      <c r="D70" s="44"/>
      <c r="E70" s="21" t="s">
        <v>57</v>
      </c>
      <c r="F70" s="22" t="s">
        <v>178</v>
      </c>
      <c r="G70" s="19" t="s">
        <v>59</v>
      </c>
      <c r="H70" s="23"/>
      <c r="I70" s="21" t="s">
        <v>831</v>
      </c>
      <c r="J70" s="17" t="s">
        <v>832</v>
      </c>
      <c r="K70" s="17" t="s">
        <v>833</v>
      </c>
      <c r="L70" s="19">
        <v>2</v>
      </c>
      <c r="M70" s="24"/>
      <c r="N70" s="24"/>
      <c r="O70" s="21"/>
      <c r="P70" s="21"/>
      <c r="Q70" s="227"/>
      <c r="R70" s="25"/>
      <c r="S70" s="330"/>
      <c r="T70" s="323"/>
      <c r="U70" s="330"/>
      <c r="V70" s="330"/>
      <c r="W70" s="287"/>
      <c r="X70" s="287"/>
      <c r="Y70" s="287"/>
      <c r="Z70" s="26">
        <v>46631</v>
      </c>
      <c r="AA70" s="27">
        <f t="shared" si="1"/>
        <v>46676</v>
      </c>
      <c r="AB70" s="331"/>
      <c r="AC70" s="331"/>
      <c r="AD70" s="331"/>
      <c r="AE70" s="331"/>
      <c r="AF70" s="332"/>
      <c r="AG70" s="332"/>
      <c r="AH70" s="20"/>
      <c r="AI70" s="331"/>
      <c r="AJ70" s="331"/>
      <c r="AK70" s="332">
        <v>93000000000</v>
      </c>
      <c r="AL70" s="332" t="s">
        <v>184</v>
      </c>
      <c r="AM70" s="369"/>
      <c r="AN70" s="369"/>
      <c r="AO70" s="317">
        <f t="shared" si="2"/>
        <v>46786</v>
      </c>
      <c r="AP70" s="333"/>
      <c r="AQ70" s="331"/>
      <c r="AR70" s="331"/>
      <c r="AS70" s="331"/>
      <c r="AT70" s="331"/>
      <c r="AU70" s="331"/>
      <c r="AV70" s="331"/>
      <c r="AW70" s="331"/>
      <c r="AX70" s="331"/>
      <c r="AY70" s="331"/>
      <c r="AZ70" s="331"/>
      <c r="BA70" s="331"/>
      <c r="BB70" s="331"/>
    </row>
    <row r="71" spans="1:54" s="285" customFormat="1" ht="40.5" customHeight="1" x14ac:dyDescent="0.25">
      <c r="A71" s="55" t="s">
        <v>216</v>
      </c>
      <c r="B71" s="74"/>
      <c r="C71" s="368" t="s">
        <v>216</v>
      </c>
      <c r="D71" s="44"/>
      <c r="E71" s="21" t="s">
        <v>57</v>
      </c>
      <c r="F71" s="22" t="s">
        <v>178</v>
      </c>
      <c r="G71" s="19" t="s">
        <v>59</v>
      </c>
      <c r="H71" s="23"/>
      <c r="I71" s="21" t="s">
        <v>834</v>
      </c>
      <c r="J71" s="17" t="s">
        <v>835</v>
      </c>
      <c r="K71" s="17" t="s">
        <v>836</v>
      </c>
      <c r="L71" s="19">
        <v>2</v>
      </c>
      <c r="M71" s="24"/>
      <c r="N71" s="24"/>
      <c r="O71" s="21"/>
      <c r="P71" s="21"/>
      <c r="Q71" s="227"/>
      <c r="R71" s="25"/>
      <c r="S71" s="330"/>
      <c r="T71" s="323"/>
      <c r="U71" s="330"/>
      <c r="V71" s="330"/>
      <c r="W71" s="287"/>
      <c r="X71" s="287"/>
      <c r="Y71" s="287"/>
      <c r="Z71" s="26">
        <v>46631</v>
      </c>
      <c r="AA71" s="27">
        <f t="shared" si="1"/>
        <v>46676</v>
      </c>
      <c r="AB71" s="331"/>
      <c r="AC71" s="331"/>
      <c r="AD71" s="331"/>
      <c r="AE71" s="331"/>
      <c r="AF71" s="332"/>
      <c r="AG71" s="332"/>
      <c r="AH71" s="20"/>
      <c r="AI71" s="331"/>
      <c r="AJ71" s="370"/>
      <c r="AK71" s="332">
        <v>93000000000</v>
      </c>
      <c r="AL71" s="332" t="s">
        <v>184</v>
      </c>
      <c r="AM71" s="369"/>
      <c r="AN71" s="369"/>
      <c r="AO71" s="317">
        <f t="shared" si="2"/>
        <v>46786</v>
      </c>
      <c r="AP71" s="333"/>
      <c r="AQ71" s="331"/>
      <c r="AR71" s="331"/>
      <c r="AS71" s="331"/>
      <c r="AT71" s="331"/>
      <c r="AU71" s="331"/>
      <c r="AV71" s="331"/>
      <c r="AW71" s="331"/>
      <c r="AX71" s="331"/>
      <c r="AY71" s="331"/>
      <c r="AZ71" s="331"/>
      <c r="BA71" s="331"/>
      <c r="BB71" s="331"/>
    </row>
    <row r="72" spans="1:54" s="285" customFormat="1" ht="47.25" x14ac:dyDescent="0.25">
      <c r="A72" s="19" t="s">
        <v>216</v>
      </c>
      <c r="B72" s="74"/>
      <c r="C72" s="368" t="s">
        <v>216</v>
      </c>
      <c r="D72" s="44"/>
      <c r="E72" s="21" t="s">
        <v>57</v>
      </c>
      <c r="F72" s="22" t="s">
        <v>178</v>
      </c>
      <c r="G72" s="19" t="s">
        <v>59</v>
      </c>
      <c r="H72" s="23"/>
      <c r="I72" s="21" t="s">
        <v>837</v>
      </c>
      <c r="J72" s="17" t="s">
        <v>113</v>
      </c>
      <c r="K72" s="17" t="s">
        <v>114</v>
      </c>
      <c r="L72" s="19">
        <v>2</v>
      </c>
      <c r="M72" s="24"/>
      <c r="N72" s="24"/>
      <c r="O72" s="21"/>
      <c r="P72" s="21"/>
      <c r="Q72" s="227"/>
      <c r="R72" s="25"/>
      <c r="S72" s="330"/>
      <c r="T72" s="323"/>
      <c r="U72" s="330"/>
      <c r="V72" s="330"/>
      <c r="W72" s="287"/>
      <c r="X72" s="287"/>
      <c r="Y72" s="287"/>
      <c r="Z72" s="26">
        <v>46631</v>
      </c>
      <c r="AA72" s="27">
        <f t="shared" si="1"/>
        <v>46676</v>
      </c>
      <c r="AB72" s="331"/>
      <c r="AC72" s="331"/>
      <c r="AD72" s="331"/>
      <c r="AE72" s="331"/>
      <c r="AF72" s="332"/>
      <c r="AG72" s="332"/>
      <c r="AH72" s="44"/>
      <c r="AI72" s="331"/>
      <c r="AJ72" s="332"/>
      <c r="AK72" s="332">
        <v>93000000000</v>
      </c>
      <c r="AL72" s="332" t="s">
        <v>184</v>
      </c>
      <c r="AM72" s="369"/>
      <c r="AN72" s="369"/>
      <c r="AO72" s="317">
        <f t="shared" si="2"/>
        <v>46786</v>
      </c>
      <c r="AP72" s="333"/>
      <c r="AQ72" s="331"/>
      <c r="AR72" s="331"/>
      <c r="AS72" s="331"/>
      <c r="AT72" s="331"/>
      <c r="AU72" s="331"/>
      <c r="AV72" s="331"/>
      <c r="AW72" s="331"/>
      <c r="AX72" s="331"/>
      <c r="AY72" s="331"/>
      <c r="AZ72" s="331"/>
      <c r="BA72" s="331"/>
      <c r="BB72" s="331"/>
    </row>
    <row r="73" spans="1:54" s="285" customFormat="1" ht="47.25" x14ac:dyDescent="0.25">
      <c r="A73" s="19" t="s">
        <v>216</v>
      </c>
      <c r="B73" s="74"/>
      <c r="C73" s="368" t="s">
        <v>216</v>
      </c>
      <c r="D73" s="44"/>
      <c r="E73" s="21" t="s">
        <v>57</v>
      </c>
      <c r="F73" s="22" t="s">
        <v>178</v>
      </c>
      <c r="G73" s="19" t="s">
        <v>59</v>
      </c>
      <c r="H73" s="23"/>
      <c r="I73" s="21" t="s">
        <v>838</v>
      </c>
      <c r="J73" s="17" t="s">
        <v>232</v>
      </c>
      <c r="K73" s="17" t="s">
        <v>839</v>
      </c>
      <c r="L73" s="19">
        <v>2</v>
      </c>
      <c r="M73" s="24"/>
      <c r="N73" s="24"/>
      <c r="O73" s="21"/>
      <c r="P73" s="21"/>
      <c r="Q73" s="227"/>
      <c r="R73" s="25"/>
      <c r="S73" s="330"/>
      <c r="T73" s="323"/>
      <c r="U73" s="330"/>
      <c r="V73" s="330"/>
      <c r="W73" s="287"/>
      <c r="X73" s="287"/>
      <c r="Y73" s="287"/>
      <c r="Z73" s="26">
        <v>46631</v>
      </c>
      <c r="AA73" s="27">
        <f t="shared" si="1"/>
        <v>46676</v>
      </c>
      <c r="AB73" s="331"/>
      <c r="AC73" s="331"/>
      <c r="AD73" s="331"/>
      <c r="AE73" s="331"/>
      <c r="AF73" s="332"/>
      <c r="AG73" s="332"/>
      <c r="AH73" s="44"/>
      <c r="AI73" s="331"/>
      <c r="AJ73" s="331"/>
      <c r="AK73" s="332">
        <v>93000000000</v>
      </c>
      <c r="AL73" s="332" t="s">
        <v>184</v>
      </c>
      <c r="AM73" s="369"/>
      <c r="AN73" s="369"/>
      <c r="AO73" s="317">
        <f t="shared" si="2"/>
        <v>46786</v>
      </c>
      <c r="AP73" s="333"/>
      <c r="AQ73" s="331"/>
      <c r="AR73" s="331"/>
      <c r="AS73" s="331"/>
      <c r="AT73" s="331"/>
      <c r="AU73" s="331"/>
      <c r="AV73" s="331"/>
      <c r="AW73" s="331"/>
      <c r="AX73" s="331"/>
      <c r="AY73" s="331"/>
      <c r="AZ73" s="331"/>
      <c r="BA73" s="331"/>
      <c r="BB73" s="331"/>
    </row>
    <row r="74" spans="1:54" s="285" customFormat="1" ht="37.5" customHeight="1" x14ac:dyDescent="0.25">
      <c r="A74" s="55" t="s">
        <v>216</v>
      </c>
      <c r="B74" s="74"/>
      <c r="C74" s="368" t="s">
        <v>216</v>
      </c>
      <c r="D74" s="44"/>
      <c r="E74" s="21" t="s">
        <v>57</v>
      </c>
      <c r="F74" s="22" t="s">
        <v>178</v>
      </c>
      <c r="G74" s="19" t="s">
        <v>59</v>
      </c>
      <c r="H74" s="23"/>
      <c r="I74" s="21" t="s">
        <v>402</v>
      </c>
      <c r="J74" s="17" t="s">
        <v>293</v>
      </c>
      <c r="K74" s="17" t="s">
        <v>294</v>
      </c>
      <c r="L74" s="19">
        <v>2</v>
      </c>
      <c r="M74" s="24"/>
      <c r="N74" s="24"/>
      <c r="O74" s="21"/>
      <c r="P74" s="21"/>
      <c r="Q74" s="227"/>
      <c r="R74" s="25"/>
      <c r="S74" s="330"/>
      <c r="T74" s="323"/>
      <c r="U74" s="330"/>
      <c r="V74" s="330"/>
      <c r="W74" s="287"/>
      <c r="X74" s="287"/>
      <c r="Y74" s="287"/>
      <c r="Z74" s="26">
        <v>46631</v>
      </c>
      <c r="AA74" s="27">
        <f t="shared" si="1"/>
        <v>46676</v>
      </c>
      <c r="AB74" s="331"/>
      <c r="AC74" s="331"/>
      <c r="AD74" s="331"/>
      <c r="AE74" s="331"/>
      <c r="AF74" s="332"/>
      <c r="AG74" s="332"/>
      <c r="AH74" s="44"/>
      <c r="AI74" s="331"/>
      <c r="AJ74" s="331"/>
      <c r="AK74" s="332">
        <v>93000000000</v>
      </c>
      <c r="AL74" s="332" t="s">
        <v>184</v>
      </c>
      <c r="AM74" s="369"/>
      <c r="AN74" s="369"/>
      <c r="AO74" s="317">
        <f t="shared" si="2"/>
        <v>46786</v>
      </c>
      <c r="AP74" s="333"/>
      <c r="AQ74" s="331"/>
      <c r="AR74" s="331"/>
      <c r="AS74" s="331"/>
      <c r="AT74" s="331"/>
      <c r="AU74" s="331"/>
      <c r="AV74" s="331"/>
      <c r="AW74" s="331"/>
      <c r="AX74" s="331"/>
      <c r="AY74" s="331"/>
      <c r="AZ74" s="331"/>
      <c r="BA74" s="331"/>
      <c r="BB74" s="331"/>
    </row>
    <row r="75" spans="1:54" s="285" customFormat="1" ht="16.5" customHeight="1" x14ac:dyDescent="0.25">
      <c r="A75" s="55" t="s">
        <v>216</v>
      </c>
      <c r="B75" s="74"/>
      <c r="C75" s="368" t="s">
        <v>216</v>
      </c>
      <c r="D75" s="44"/>
      <c r="E75" s="21" t="s">
        <v>57</v>
      </c>
      <c r="F75" s="22" t="s">
        <v>178</v>
      </c>
      <c r="G75" s="19" t="s">
        <v>59</v>
      </c>
      <c r="H75" s="23"/>
      <c r="I75" s="21" t="s">
        <v>840</v>
      </c>
      <c r="J75" s="17" t="s">
        <v>841</v>
      </c>
      <c r="K75" s="17" t="s">
        <v>842</v>
      </c>
      <c r="L75" s="19">
        <v>2</v>
      </c>
      <c r="M75" s="24"/>
      <c r="N75" s="24"/>
      <c r="O75" s="21"/>
      <c r="P75" s="21"/>
      <c r="Q75" s="227"/>
      <c r="R75" s="25"/>
      <c r="S75" s="330"/>
      <c r="T75" s="323"/>
      <c r="U75" s="330"/>
      <c r="V75" s="330"/>
      <c r="W75" s="287"/>
      <c r="X75" s="287"/>
      <c r="Y75" s="287"/>
      <c r="Z75" s="26">
        <v>46631</v>
      </c>
      <c r="AA75" s="27">
        <f t="shared" si="1"/>
        <v>46676</v>
      </c>
      <c r="AB75" s="331"/>
      <c r="AC75" s="331"/>
      <c r="AD75" s="331"/>
      <c r="AE75" s="331"/>
      <c r="AF75" s="332"/>
      <c r="AG75" s="332"/>
      <c r="AH75" s="44"/>
      <c r="AI75" s="331"/>
      <c r="AJ75" s="331"/>
      <c r="AK75" s="332">
        <v>93000000000</v>
      </c>
      <c r="AL75" s="332" t="s">
        <v>184</v>
      </c>
      <c r="AM75" s="369"/>
      <c r="AN75" s="369"/>
      <c r="AO75" s="317">
        <f t="shared" si="2"/>
        <v>46786</v>
      </c>
      <c r="AP75" s="333"/>
      <c r="AQ75" s="331"/>
      <c r="AR75" s="331"/>
      <c r="AS75" s="331"/>
      <c r="AT75" s="331"/>
      <c r="AU75" s="331"/>
      <c r="AV75" s="331"/>
      <c r="AW75" s="331"/>
      <c r="AX75" s="331"/>
      <c r="AY75" s="331"/>
      <c r="AZ75" s="331"/>
      <c r="BA75" s="331"/>
      <c r="BB75" s="331"/>
    </row>
    <row r="76" spans="1:54" s="285" customFormat="1" ht="60" customHeight="1" x14ac:dyDescent="0.25">
      <c r="A76" s="19" t="s">
        <v>216</v>
      </c>
      <c r="B76" s="74"/>
      <c r="C76" s="368" t="s">
        <v>216</v>
      </c>
      <c r="D76" s="44"/>
      <c r="E76" s="21" t="s">
        <v>57</v>
      </c>
      <c r="F76" s="22" t="s">
        <v>178</v>
      </c>
      <c r="G76" s="19" t="s">
        <v>59</v>
      </c>
      <c r="H76" s="23"/>
      <c r="I76" s="21" t="s">
        <v>843</v>
      </c>
      <c r="J76" s="17" t="s">
        <v>1017</v>
      </c>
      <c r="K76" s="17" t="s">
        <v>845</v>
      </c>
      <c r="L76" s="19">
        <v>2</v>
      </c>
      <c r="M76" s="24"/>
      <c r="N76" s="24"/>
      <c r="O76" s="21"/>
      <c r="P76" s="21"/>
      <c r="Q76" s="227"/>
      <c r="R76" s="25"/>
      <c r="S76" s="330"/>
      <c r="T76" s="323"/>
      <c r="U76" s="330"/>
      <c r="V76" s="330"/>
      <c r="W76" s="287"/>
      <c r="X76" s="287"/>
      <c r="Y76" s="287"/>
      <c r="Z76" s="26">
        <v>46631</v>
      </c>
      <c r="AA76" s="27">
        <f t="shared" si="1"/>
        <v>46676</v>
      </c>
      <c r="AB76" s="331"/>
      <c r="AC76" s="331"/>
      <c r="AD76" s="331"/>
      <c r="AE76" s="331"/>
      <c r="AF76" s="332"/>
      <c r="AG76" s="332"/>
      <c r="AH76" s="44"/>
      <c r="AI76" s="331"/>
      <c r="AJ76" s="331"/>
      <c r="AK76" s="332">
        <v>93000000000</v>
      </c>
      <c r="AL76" s="332" t="s">
        <v>184</v>
      </c>
      <c r="AM76" s="369"/>
      <c r="AN76" s="369"/>
      <c r="AO76" s="317">
        <f t="shared" si="2"/>
        <v>46786</v>
      </c>
      <c r="AP76" s="333"/>
      <c r="AQ76" s="331"/>
      <c r="AR76" s="331"/>
      <c r="AS76" s="331"/>
      <c r="AT76" s="331"/>
      <c r="AU76" s="331"/>
      <c r="AV76" s="331"/>
      <c r="AW76" s="331"/>
      <c r="AX76" s="331"/>
      <c r="AY76" s="331"/>
      <c r="AZ76" s="331"/>
      <c r="BA76" s="331"/>
      <c r="BB76" s="331"/>
    </row>
    <row r="77" spans="1:54" s="285" customFormat="1" ht="47.25" x14ac:dyDescent="0.25">
      <c r="A77" s="19" t="s">
        <v>216</v>
      </c>
      <c r="B77" s="74"/>
      <c r="C77" s="368" t="s">
        <v>216</v>
      </c>
      <c r="D77" s="44"/>
      <c r="E77" s="21" t="s">
        <v>57</v>
      </c>
      <c r="F77" s="22" t="s">
        <v>178</v>
      </c>
      <c r="G77" s="19" t="s">
        <v>59</v>
      </c>
      <c r="H77" s="23"/>
      <c r="I77" s="21" t="s">
        <v>846</v>
      </c>
      <c r="J77" s="17" t="s">
        <v>113</v>
      </c>
      <c r="K77" s="17" t="s">
        <v>114</v>
      </c>
      <c r="L77" s="19">
        <v>2</v>
      </c>
      <c r="M77" s="24"/>
      <c r="N77" s="24"/>
      <c r="O77" s="21"/>
      <c r="P77" s="21"/>
      <c r="Q77" s="227"/>
      <c r="R77" s="25"/>
      <c r="S77" s="330"/>
      <c r="T77" s="323"/>
      <c r="U77" s="330"/>
      <c r="V77" s="330"/>
      <c r="W77" s="287"/>
      <c r="X77" s="287"/>
      <c r="Y77" s="287"/>
      <c r="Z77" s="26">
        <v>46631</v>
      </c>
      <c r="AA77" s="27">
        <f t="shared" si="1"/>
        <v>46676</v>
      </c>
      <c r="AB77" s="331"/>
      <c r="AC77" s="331"/>
      <c r="AD77" s="331"/>
      <c r="AE77" s="331"/>
      <c r="AF77" s="332"/>
      <c r="AG77" s="332"/>
      <c r="AH77" s="44"/>
      <c r="AI77" s="331"/>
      <c r="AJ77" s="331"/>
      <c r="AK77" s="332">
        <v>93000000000</v>
      </c>
      <c r="AL77" s="332" t="s">
        <v>184</v>
      </c>
      <c r="AM77" s="369"/>
      <c r="AN77" s="369"/>
      <c r="AO77" s="317">
        <f t="shared" si="2"/>
        <v>46786</v>
      </c>
      <c r="AP77" s="333"/>
      <c r="AQ77" s="331"/>
      <c r="AR77" s="331"/>
      <c r="AS77" s="331"/>
      <c r="AT77" s="331"/>
      <c r="AU77" s="331"/>
      <c r="AV77" s="331"/>
      <c r="AW77" s="331"/>
      <c r="AX77" s="331"/>
      <c r="AY77" s="331"/>
      <c r="AZ77" s="331"/>
      <c r="BA77" s="331"/>
      <c r="BB77" s="331"/>
    </row>
    <row r="78" spans="1:54" s="285" customFormat="1" ht="47.25" x14ac:dyDescent="0.25">
      <c r="A78" s="19" t="s">
        <v>216</v>
      </c>
      <c r="B78" s="74"/>
      <c r="C78" s="368" t="s">
        <v>216</v>
      </c>
      <c r="D78" s="44"/>
      <c r="E78" s="21" t="s">
        <v>57</v>
      </c>
      <c r="F78" s="22" t="s">
        <v>178</v>
      </c>
      <c r="G78" s="19" t="s">
        <v>59</v>
      </c>
      <c r="H78" s="23"/>
      <c r="I78" s="21" t="s">
        <v>706</v>
      </c>
      <c r="J78" s="17" t="s">
        <v>841</v>
      </c>
      <c r="K78" s="17" t="s">
        <v>733</v>
      </c>
      <c r="L78" s="19">
        <v>2</v>
      </c>
      <c r="M78" s="24"/>
      <c r="N78" s="24"/>
      <c r="O78" s="21"/>
      <c r="P78" s="21"/>
      <c r="Q78" s="227"/>
      <c r="R78" s="25"/>
      <c r="S78" s="330"/>
      <c r="T78" s="323"/>
      <c r="U78" s="330"/>
      <c r="V78" s="330"/>
      <c r="W78" s="287"/>
      <c r="X78" s="287"/>
      <c r="Y78" s="287"/>
      <c r="Z78" s="26">
        <v>46631</v>
      </c>
      <c r="AA78" s="27">
        <f t="shared" si="1"/>
        <v>46676</v>
      </c>
      <c r="AB78" s="331"/>
      <c r="AC78" s="331"/>
      <c r="AD78" s="331"/>
      <c r="AE78" s="331"/>
      <c r="AF78" s="332"/>
      <c r="AG78" s="332"/>
      <c r="AH78" s="44"/>
      <c r="AI78" s="331"/>
      <c r="AJ78" s="331"/>
      <c r="AK78" s="332">
        <v>93000000000</v>
      </c>
      <c r="AL78" s="332" t="s">
        <v>184</v>
      </c>
      <c r="AM78" s="369"/>
      <c r="AN78" s="369"/>
      <c r="AO78" s="317">
        <f t="shared" si="2"/>
        <v>46786</v>
      </c>
      <c r="AP78" s="333"/>
      <c r="AQ78" s="331"/>
      <c r="AR78" s="331"/>
      <c r="AS78" s="331"/>
      <c r="AT78" s="331"/>
      <c r="AU78" s="331"/>
      <c r="AV78" s="331"/>
      <c r="AW78" s="331"/>
      <c r="AX78" s="331"/>
      <c r="AY78" s="331"/>
      <c r="AZ78" s="331"/>
      <c r="BA78" s="331"/>
      <c r="BB78" s="331"/>
    </row>
    <row r="79" spans="1:54" s="285" customFormat="1" ht="47.25" x14ac:dyDescent="0.25">
      <c r="A79" s="19" t="s">
        <v>216</v>
      </c>
      <c r="B79" s="74"/>
      <c r="C79" s="368" t="s">
        <v>216</v>
      </c>
      <c r="D79" s="44"/>
      <c r="E79" s="21" t="s">
        <v>57</v>
      </c>
      <c r="F79" s="22" t="s">
        <v>178</v>
      </c>
      <c r="G79" s="19" t="s">
        <v>59</v>
      </c>
      <c r="H79" s="23"/>
      <c r="I79" s="21" t="s">
        <v>849</v>
      </c>
      <c r="J79" s="17" t="s">
        <v>850</v>
      </c>
      <c r="K79" s="17" t="s">
        <v>851</v>
      </c>
      <c r="L79" s="19">
        <v>2</v>
      </c>
      <c r="M79" s="24"/>
      <c r="N79" s="24"/>
      <c r="O79" s="21"/>
      <c r="P79" s="21"/>
      <c r="Q79" s="227"/>
      <c r="R79" s="25"/>
      <c r="S79" s="330"/>
      <c r="T79" s="323"/>
      <c r="U79" s="330"/>
      <c r="V79" s="330"/>
      <c r="W79" s="287"/>
      <c r="X79" s="287"/>
      <c r="Y79" s="287"/>
      <c r="Z79" s="26">
        <v>46631</v>
      </c>
      <c r="AA79" s="27">
        <f t="shared" si="1"/>
        <v>46676</v>
      </c>
      <c r="AB79" s="331"/>
      <c r="AC79" s="331"/>
      <c r="AD79" s="331"/>
      <c r="AE79" s="331"/>
      <c r="AF79" s="332"/>
      <c r="AG79" s="332"/>
      <c r="AH79" s="44"/>
      <c r="AI79" s="331"/>
      <c r="AJ79" s="331"/>
      <c r="AK79" s="332">
        <v>93000000000</v>
      </c>
      <c r="AL79" s="332" t="s">
        <v>184</v>
      </c>
      <c r="AM79" s="369"/>
      <c r="AN79" s="369"/>
      <c r="AO79" s="317">
        <f t="shared" si="2"/>
        <v>46786</v>
      </c>
      <c r="AP79" s="333"/>
      <c r="AQ79" s="331"/>
      <c r="AR79" s="331"/>
      <c r="AS79" s="331"/>
      <c r="AT79" s="331"/>
      <c r="AU79" s="331"/>
      <c r="AV79" s="331"/>
      <c r="AW79" s="331"/>
      <c r="AX79" s="331"/>
      <c r="AY79" s="331"/>
      <c r="AZ79" s="331"/>
      <c r="BA79" s="331"/>
      <c r="BB79" s="331"/>
    </row>
    <row r="80" spans="1:54" s="285" customFormat="1" ht="53.25" customHeight="1" x14ac:dyDescent="0.25">
      <c r="A80" s="55" t="s">
        <v>216</v>
      </c>
      <c r="B80" s="74"/>
      <c r="C80" s="368" t="s">
        <v>216</v>
      </c>
      <c r="D80" s="44"/>
      <c r="E80" s="21" t="s">
        <v>57</v>
      </c>
      <c r="F80" s="22" t="s">
        <v>178</v>
      </c>
      <c r="G80" s="19" t="s">
        <v>59</v>
      </c>
      <c r="H80" s="23"/>
      <c r="I80" s="21" t="s">
        <v>852</v>
      </c>
      <c r="J80" s="17" t="s">
        <v>93</v>
      </c>
      <c r="K80" s="17" t="s">
        <v>853</v>
      </c>
      <c r="L80" s="19">
        <v>2</v>
      </c>
      <c r="M80" s="24"/>
      <c r="N80" s="24"/>
      <c r="O80" s="21"/>
      <c r="P80" s="21"/>
      <c r="Q80" s="227"/>
      <c r="R80" s="25"/>
      <c r="S80" s="330"/>
      <c r="T80" s="323"/>
      <c r="U80" s="330"/>
      <c r="V80" s="330"/>
      <c r="W80" s="287"/>
      <c r="X80" s="287"/>
      <c r="Y80" s="287"/>
      <c r="Z80" s="26">
        <v>46631</v>
      </c>
      <c r="AA80" s="27">
        <f t="shared" si="1"/>
        <v>46676</v>
      </c>
      <c r="AB80" s="331"/>
      <c r="AC80" s="331"/>
      <c r="AD80" s="331"/>
      <c r="AE80" s="331"/>
      <c r="AF80" s="332"/>
      <c r="AG80" s="332"/>
      <c r="AH80" s="44"/>
      <c r="AI80" s="344"/>
      <c r="AJ80" s="331"/>
      <c r="AK80" s="332">
        <v>93000000000</v>
      </c>
      <c r="AL80" s="332" t="s">
        <v>184</v>
      </c>
      <c r="AM80" s="369"/>
      <c r="AN80" s="369"/>
      <c r="AO80" s="317">
        <f t="shared" si="2"/>
        <v>46786</v>
      </c>
      <c r="AP80" s="333"/>
      <c r="AQ80" s="331"/>
      <c r="AR80" s="331"/>
      <c r="AS80" s="331"/>
      <c r="AT80" s="331"/>
      <c r="AU80" s="331"/>
      <c r="AV80" s="331"/>
      <c r="AW80" s="331"/>
      <c r="AX80" s="331"/>
      <c r="AY80" s="331"/>
      <c r="AZ80" s="331"/>
      <c r="BA80" s="331"/>
      <c r="BB80" s="331"/>
    </row>
    <row r="81" spans="1:55" s="285" customFormat="1" ht="47.25" x14ac:dyDescent="0.25">
      <c r="A81" s="19" t="s">
        <v>216</v>
      </c>
      <c r="B81" s="74"/>
      <c r="C81" s="368" t="s">
        <v>216</v>
      </c>
      <c r="D81" s="44"/>
      <c r="E81" s="21" t="s">
        <v>57</v>
      </c>
      <c r="F81" s="22" t="s">
        <v>178</v>
      </c>
      <c r="G81" s="19" t="s">
        <v>59</v>
      </c>
      <c r="H81" s="23"/>
      <c r="I81" s="21" t="s">
        <v>855</v>
      </c>
      <c r="J81" s="17" t="s">
        <v>232</v>
      </c>
      <c r="K81" s="17" t="s">
        <v>856</v>
      </c>
      <c r="L81" s="19">
        <v>2</v>
      </c>
      <c r="M81" s="24"/>
      <c r="N81" s="24"/>
      <c r="O81" s="21"/>
      <c r="P81" s="21"/>
      <c r="Q81" s="227"/>
      <c r="R81" s="25"/>
      <c r="S81" s="330"/>
      <c r="T81" s="323"/>
      <c r="U81" s="330"/>
      <c r="V81" s="330"/>
      <c r="W81" s="287"/>
      <c r="X81" s="287"/>
      <c r="Y81" s="287"/>
      <c r="Z81" s="26">
        <v>46631</v>
      </c>
      <c r="AA81" s="27">
        <f t="shared" si="1"/>
        <v>46676</v>
      </c>
      <c r="AB81" s="331"/>
      <c r="AC81" s="331"/>
      <c r="AD81" s="331"/>
      <c r="AE81" s="331"/>
      <c r="AF81" s="332"/>
      <c r="AG81" s="332"/>
      <c r="AH81" s="20"/>
      <c r="AI81" s="331"/>
      <c r="AJ81" s="331"/>
      <c r="AK81" s="332">
        <v>93000000000</v>
      </c>
      <c r="AL81" s="332" t="s">
        <v>184</v>
      </c>
      <c r="AM81" s="369"/>
      <c r="AN81" s="369"/>
      <c r="AO81" s="317">
        <f t="shared" si="2"/>
        <v>46786</v>
      </c>
      <c r="AP81" s="333"/>
      <c r="AQ81" s="331"/>
      <c r="AR81" s="331"/>
      <c r="AS81" s="331"/>
      <c r="AT81" s="331"/>
      <c r="AU81" s="331"/>
      <c r="AV81" s="331"/>
      <c r="AW81" s="331"/>
      <c r="AX81" s="331"/>
      <c r="AY81" s="331"/>
      <c r="AZ81" s="331"/>
      <c r="BA81" s="331"/>
      <c r="BB81" s="331"/>
    </row>
    <row r="82" spans="1:55" s="285" customFormat="1" ht="47.25" x14ac:dyDescent="0.25">
      <c r="A82" s="19" t="s">
        <v>216</v>
      </c>
      <c r="B82" s="74"/>
      <c r="C82" s="368" t="s">
        <v>216</v>
      </c>
      <c r="D82" s="44"/>
      <c r="E82" s="21" t="s">
        <v>57</v>
      </c>
      <c r="F82" s="22" t="s">
        <v>178</v>
      </c>
      <c r="G82" s="19" t="s">
        <v>59</v>
      </c>
      <c r="H82" s="23"/>
      <c r="I82" s="21" t="s">
        <v>857</v>
      </c>
      <c r="J82" s="17" t="s">
        <v>858</v>
      </c>
      <c r="K82" s="17" t="s">
        <v>859</v>
      </c>
      <c r="L82" s="19">
        <v>2</v>
      </c>
      <c r="M82" s="24"/>
      <c r="N82" s="24"/>
      <c r="O82" s="21"/>
      <c r="P82" s="21"/>
      <c r="Q82" s="227"/>
      <c r="R82" s="25"/>
      <c r="S82" s="330"/>
      <c r="T82" s="323"/>
      <c r="U82" s="330"/>
      <c r="V82" s="330"/>
      <c r="W82" s="287"/>
      <c r="X82" s="287"/>
      <c r="Y82" s="287"/>
      <c r="Z82" s="26">
        <v>46631</v>
      </c>
      <c r="AA82" s="27">
        <f t="shared" ref="AA82:AA106" si="3">Z82+45</f>
        <v>46676</v>
      </c>
      <c r="AB82" s="331"/>
      <c r="AC82" s="331"/>
      <c r="AD82" s="331"/>
      <c r="AE82" s="331"/>
      <c r="AF82" s="332"/>
      <c r="AG82" s="332"/>
      <c r="AH82" s="20"/>
      <c r="AI82" s="331"/>
      <c r="AJ82" s="331"/>
      <c r="AK82" s="332">
        <v>93000000000</v>
      </c>
      <c r="AL82" s="332" t="s">
        <v>184</v>
      </c>
      <c r="AM82" s="369"/>
      <c r="AN82" s="369"/>
      <c r="AO82" s="317">
        <f t="shared" ref="AO82:AO106" si="4">(AA82+20)+90</f>
        <v>46786</v>
      </c>
      <c r="AP82" s="333"/>
      <c r="AQ82" s="331"/>
      <c r="AR82" s="331"/>
      <c r="AS82" s="331"/>
      <c r="AT82" s="331"/>
      <c r="AU82" s="331"/>
      <c r="AV82" s="331"/>
      <c r="AW82" s="331"/>
      <c r="AX82" s="331"/>
      <c r="AY82" s="331"/>
      <c r="AZ82" s="331"/>
      <c r="BA82" s="331"/>
      <c r="BB82" s="331"/>
    </row>
    <row r="83" spans="1:55" s="285" customFormat="1" ht="47.25" x14ac:dyDescent="0.25">
      <c r="A83" s="19" t="s">
        <v>216</v>
      </c>
      <c r="B83" s="74"/>
      <c r="C83" s="368" t="s">
        <v>216</v>
      </c>
      <c r="D83" s="44"/>
      <c r="E83" s="21" t="s">
        <v>57</v>
      </c>
      <c r="F83" s="22" t="s">
        <v>178</v>
      </c>
      <c r="G83" s="19" t="s">
        <v>59</v>
      </c>
      <c r="H83" s="23"/>
      <c r="I83" s="21" t="s">
        <v>860</v>
      </c>
      <c r="J83" s="17" t="s">
        <v>113</v>
      </c>
      <c r="K83" s="17" t="s">
        <v>861</v>
      </c>
      <c r="L83" s="19">
        <v>2</v>
      </c>
      <c r="M83" s="24"/>
      <c r="N83" s="24"/>
      <c r="O83" s="21"/>
      <c r="P83" s="21"/>
      <c r="Q83" s="227"/>
      <c r="R83" s="25"/>
      <c r="S83" s="330"/>
      <c r="T83" s="323"/>
      <c r="U83" s="330"/>
      <c r="V83" s="330"/>
      <c r="W83" s="287"/>
      <c r="X83" s="287"/>
      <c r="Y83" s="287"/>
      <c r="Z83" s="26">
        <v>46631</v>
      </c>
      <c r="AA83" s="27">
        <f t="shared" si="3"/>
        <v>46676</v>
      </c>
      <c r="AB83" s="331"/>
      <c r="AC83" s="331"/>
      <c r="AD83" s="331"/>
      <c r="AE83" s="331"/>
      <c r="AF83" s="332"/>
      <c r="AG83" s="332"/>
      <c r="AH83" s="44"/>
      <c r="AI83" s="331"/>
      <c r="AJ83" s="331"/>
      <c r="AK83" s="332">
        <v>93000000000</v>
      </c>
      <c r="AL83" s="332" t="s">
        <v>184</v>
      </c>
      <c r="AM83" s="369"/>
      <c r="AN83" s="369"/>
      <c r="AO83" s="317">
        <f t="shared" si="4"/>
        <v>46786</v>
      </c>
      <c r="AP83" s="333"/>
      <c r="AQ83" s="331"/>
      <c r="AR83" s="331"/>
      <c r="AS83" s="331"/>
      <c r="AT83" s="331"/>
      <c r="AU83" s="331"/>
      <c r="AV83" s="331"/>
      <c r="AW83" s="331"/>
      <c r="AX83" s="331"/>
      <c r="AY83" s="331"/>
      <c r="AZ83" s="331"/>
      <c r="BA83" s="331"/>
      <c r="BB83" s="331"/>
    </row>
    <row r="84" spans="1:55" s="285" customFormat="1" ht="47.25" x14ac:dyDescent="0.25">
      <c r="A84" s="19" t="s">
        <v>629</v>
      </c>
      <c r="B84" s="74"/>
      <c r="C84" s="368" t="s">
        <v>216</v>
      </c>
      <c r="D84" s="44"/>
      <c r="E84" s="21" t="s">
        <v>57</v>
      </c>
      <c r="F84" s="22" t="s">
        <v>178</v>
      </c>
      <c r="G84" s="19" t="s">
        <v>59</v>
      </c>
      <c r="H84" s="23"/>
      <c r="I84" s="21" t="s">
        <v>404</v>
      </c>
      <c r="J84" s="17" t="s">
        <v>93</v>
      </c>
      <c r="K84" s="17" t="s">
        <v>405</v>
      </c>
      <c r="L84" s="19">
        <v>2</v>
      </c>
      <c r="M84" s="24"/>
      <c r="N84" s="24"/>
      <c r="O84" s="21"/>
      <c r="P84" s="21"/>
      <c r="Q84" s="227"/>
      <c r="R84" s="25"/>
      <c r="S84" s="330"/>
      <c r="T84" s="323"/>
      <c r="U84" s="330"/>
      <c r="V84" s="330"/>
      <c r="W84" s="287"/>
      <c r="X84" s="287"/>
      <c r="Y84" s="287"/>
      <c r="Z84" s="26">
        <v>46631</v>
      </c>
      <c r="AA84" s="27">
        <f t="shared" si="3"/>
        <v>46676</v>
      </c>
      <c r="AB84" s="331"/>
      <c r="AC84" s="331"/>
      <c r="AD84" s="331"/>
      <c r="AE84" s="331"/>
      <c r="AF84" s="332"/>
      <c r="AG84" s="332"/>
      <c r="AH84" s="20"/>
      <c r="AI84" s="331"/>
      <c r="AJ84" s="331"/>
      <c r="AK84" s="332">
        <v>93000000000</v>
      </c>
      <c r="AL84" s="332" t="s">
        <v>184</v>
      </c>
      <c r="AM84" s="369"/>
      <c r="AN84" s="369"/>
      <c r="AO84" s="317">
        <f t="shared" si="4"/>
        <v>46786</v>
      </c>
      <c r="AP84" s="333"/>
      <c r="AQ84" s="331"/>
      <c r="AR84" s="331"/>
      <c r="AS84" s="331"/>
      <c r="AT84" s="331"/>
      <c r="AU84" s="331"/>
      <c r="AV84" s="331"/>
      <c r="AW84" s="331"/>
      <c r="AX84" s="331"/>
      <c r="AY84" s="331"/>
      <c r="AZ84" s="331"/>
      <c r="BA84" s="331"/>
      <c r="BB84" s="331"/>
    </row>
    <row r="85" spans="1:55" s="285" customFormat="1" ht="47.25" x14ac:dyDescent="0.25">
      <c r="A85" s="19" t="s">
        <v>629</v>
      </c>
      <c r="B85" s="74"/>
      <c r="C85" s="368" t="s">
        <v>216</v>
      </c>
      <c r="D85" s="44"/>
      <c r="E85" s="21" t="s">
        <v>57</v>
      </c>
      <c r="F85" s="22" t="s">
        <v>178</v>
      </c>
      <c r="G85" s="19" t="s">
        <v>59</v>
      </c>
      <c r="H85" s="23"/>
      <c r="I85" s="21" t="s">
        <v>824</v>
      </c>
      <c r="J85" s="17" t="s">
        <v>825</v>
      </c>
      <c r="K85" s="17" t="s">
        <v>826</v>
      </c>
      <c r="L85" s="19">
        <v>2</v>
      </c>
      <c r="M85" s="24"/>
      <c r="N85" s="24"/>
      <c r="O85" s="21"/>
      <c r="P85" s="21"/>
      <c r="Q85" s="227"/>
      <c r="R85" s="25"/>
      <c r="S85" s="330"/>
      <c r="T85" s="323"/>
      <c r="U85" s="330"/>
      <c r="V85" s="330"/>
      <c r="W85" s="287"/>
      <c r="X85" s="287"/>
      <c r="Y85" s="287"/>
      <c r="Z85" s="26">
        <v>46631</v>
      </c>
      <c r="AA85" s="27">
        <f t="shared" si="3"/>
        <v>46676</v>
      </c>
      <c r="AB85" s="331"/>
      <c r="AC85" s="331"/>
      <c r="AD85" s="331"/>
      <c r="AE85" s="331"/>
      <c r="AF85" s="332"/>
      <c r="AG85" s="332"/>
      <c r="AH85" s="331"/>
      <c r="AI85" s="331"/>
      <c r="AJ85" s="331"/>
      <c r="AK85" s="332">
        <v>93000000000</v>
      </c>
      <c r="AL85" s="332" t="s">
        <v>184</v>
      </c>
      <c r="AM85" s="369"/>
      <c r="AN85" s="369"/>
      <c r="AO85" s="317">
        <f t="shared" si="4"/>
        <v>46786</v>
      </c>
      <c r="AP85" s="333"/>
      <c r="AQ85" s="331"/>
      <c r="AR85" s="331"/>
      <c r="AS85" s="331"/>
      <c r="AT85" s="331"/>
      <c r="AU85" s="331"/>
      <c r="AV85" s="331"/>
      <c r="AW85" s="331"/>
      <c r="AX85" s="331"/>
      <c r="AY85" s="331"/>
      <c r="AZ85" s="331"/>
      <c r="BA85" s="331"/>
      <c r="BB85" s="331"/>
    </row>
    <row r="86" spans="1:55" s="285" customFormat="1" ht="47.25" x14ac:dyDescent="0.25">
      <c r="A86" s="19" t="s">
        <v>629</v>
      </c>
      <c r="B86" s="74"/>
      <c r="C86" s="368" t="s">
        <v>216</v>
      </c>
      <c r="D86" s="44"/>
      <c r="E86" s="21" t="s">
        <v>57</v>
      </c>
      <c r="F86" s="22" t="s">
        <v>178</v>
      </c>
      <c r="G86" s="19" t="s">
        <v>59</v>
      </c>
      <c r="H86" s="23"/>
      <c r="I86" s="21" t="s">
        <v>468</v>
      </c>
      <c r="J86" s="17" t="s">
        <v>835</v>
      </c>
      <c r="K86" s="335" t="s">
        <v>862</v>
      </c>
      <c r="L86" s="19"/>
      <c r="M86" s="24"/>
      <c r="N86" s="24"/>
      <c r="O86" s="21"/>
      <c r="P86" s="21"/>
      <c r="Q86" s="227"/>
      <c r="R86" s="25"/>
      <c r="S86" s="330"/>
      <c r="T86" s="323"/>
      <c r="U86" s="330"/>
      <c r="V86" s="330"/>
      <c r="W86" s="287"/>
      <c r="X86" s="287"/>
      <c r="Y86" s="287"/>
      <c r="Z86" s="26">
        <v>46631</v>
      </c>
      <c r="AA86" s="27">
        <f t="shared" si="3"/>
        <v>46676</v>
      </c>
      <c r="AB86" s="331"/>
      <c r="AC86" s="331"/>
      <c r="AD86" s="331"/>
      <c r="AE86" s="331"/>
      <c r="AF86" s="332"/>
      <c r="AG86" s="332"/>
      <c r="AH86" s="20"/>
      <c r="AI86" s="331"/>
      <c r="AJ86" s="331"/>
      <c r="AK86" s="332">
        <v>93000000000</v>
      </c>
      <c r="AL86" s="332" t="s">
        <v>184</v>
      </c>
      <c r="AM86" s="369"/>
      <c r="AN86" s="369"/>
      <c r="AO86" s="317">
        <f t="shared" si="4"/>
        <v>46786</v>
      </c>
      <c r="AP86" s="333"/>
      <c r="AQ86" s="331"/>
      <c r="AR86" s="331"/>
      <c r="AS86" s="331"/>
      <c r="AT86" s="331"/>
      <c r="AU86" s="331"/>
      <c r="AV86" s="331"/>
      <c r="AW86" s="331"/>
      <c r="AX86" s="331"/>
      <c r="AY86" s="331"/>
      <c r="AZ86" s="331"/>
      <c r="BA86" s="331"/>
      <c r="BB86" s="331"/>
    </row>
    <row r="87" spans="1:55" s="285" customFormat="1" ht="47.25" x14ac:dyDescent="0.25">
      <c r="A87" s="19" t="s">
        <v>629</v>
      </c>
      <c r="B87" s="74"/>
      <c r="C87" s="368" t="s">
        <v>216</v>
      </c>
      <c r="D87" s="44"/>
      <c r="E87" s="21" t="s">
        <v>57</v>
      </c>
      <c r="F87" s="22" t="s">
        <v>178</v>
      </c>
      <c r="G87" s="19" t="s">
        <v>59</v>
      </c>
      <c r="H87" s="23"/>
      <c r="I87" s="21" t="s">
        <v>863</v>
      </c>
      <c r="J87" s="17" t="s">
        <v>864</v>
      </c>
      <c r="K87" s="17" t="s">
        <v>865</v>
      </c>
      <c r="L87" s="19">
        <v>2</v>
      </c>
      <c r="M87" s="24"/>
      <c r="N87" s="24"/>
      <c r="O87" s="21"/>
      <c r="P87" s="21"/>
      <c r="Q87" s="227"/>
      <c r="R87" s="25"/>
      <c r="S87" s="330"/>
      <c r="T87" s="323"/>
      <c r="U87" s="330"/>
      <c r="V87" s="330"/>
      <c r="W87" s="287"/>
      <c r="X87" s="287"/>
      <c r="Y87" s="287"/>
      <c r="Z87" s="26">
        <v>46631</v>
      </c>
      <c r="AA87" s="27">
        <f t="shared" si="3"/>
        <v>46676</v>
      </c>
      <c r="AB87" s="331"/>
      <c r="AC87" s="331"/>
      <c r="AD87" s="331"/>
      <c r="AE87" s="331"/>
      <c r="AF87" s="332"/>
      <c r="AG87" s="332"/>
      <c r="AH87" s="331"/>
      <c r="AI87" s="331"/>
      <c r="AJ87" s="331"/>
      <c r="AK87" s="332">
        <v>93000000000</v>
      </c>
      <c r="AL87" s="332" t="s">
        <v>184</v>
      </c>
      <c r="AM87" s="369"/>
      <c r="AN87" s="369"/>
      <c r="AO87" s="317">
        <f t="shared" si="4"/>
        <v>46786</v>
      </c>
      <c r="AP87" s="333"/>
      <c r="AQ87" s="331"/>
      <c r="AR87" s="331"/>
      <c r="AS87" s="331"/>
      <c r="AT87" s="331"/>
      <c r="AU87" s="331"/>
      <c r="AV87" s="331"/>
      <c r="AW87" s="331"/>
      <c r="AX87" s="331"/>
      <c r="AY87" s="331"/>
      <c r="AZ87" s="331"/>
      <c r="BA87" s="331"/>
      <c r="BB87" s="331"/>
    </row>
    <row r="88" spans="1:55" s="285" customFormat="1" ht="47.25" x14ac:dyDescent="0.25">
      <c r="A88" s="19" t="s">
        <v>629</v>
      </c>
      <c r="B88" s="74"/>
      <c r="C88" s="368" t="s">
        <v>216</v>
      </c>
      <c r="D88" s="44"/>
      <c r="E88" s="21" t="s">
        <v>57</v>
      </c>
      <c r="F88" s="22" t="s">
        <v>178</v>
      </c>
      <c r="G88" s="19" t="s">
        <v>59</v>
      </c>
      <c r="H88" s="23"/>
      <c r="I88" s="21" t="s">
        <v>1003</v>
      </c>
      <c r="J88" s="17" t="s">
        <v>1041</v>
      </c>
      <c r="K88" s="17" t="s">
        <v>1042</v>
      </c>
      <c r="L88" s="19">
        <v>2</v>
      </c>
      <c r="M88" s="24"/>
      <c r="N88" s="24"/>
      <c r="O88" s="21"/>
      <c r="P88" s="21"/>
      <c r="Q88" s="227"/>
      <c r="R88" s="25"/>
      <c r="S88" s="330"/>
      <c r="T88" s="323"/>
      <c r="U88" s="330"/>
      <c r="V88" s="330"/>
      <c r="W88" s="287"/>
      <c r="X88" s="287"/>
      <c r="Y88" s="287"/>
      <c r="Z88" s="26">
        <v>46631</v>
      </c>
      <c r="AA88" s="27">
        <f t="shared" si="3"/>
        <v>46676</v>
      </c>
      <c r="AB88" s="331"/>
      <c r="AC88" s="331"/>
      <c r="AD88" s="331"/>
      <c r="AE88" s="331"/>
      <c r="AF88" s="332"/>
      <c r="AG88" s="332"/>
      <c r="AH88" s="20"/>
      <c r="AI88" s="331"/>
      <c r="AJ88" s="331"/>
      <c r="AK88" s="332">
        <v>93000000000</v>
      </c>
      <c r="AL88" s="332" t="s">
        <v>184</v>
      </c>
      <c r="AM88" s="369"/>
      <c r="AN88" s="369"/>
      <c r="AO88" s="317">
        <f t="shared" si="4"/>
        <v>46786</v>
      </c>
      <c r="AP88" s="333"/>
      <c r="AQ88" s="331"/>
      <c r="AR88" s="331"/>
      <c r="AS88" s="331"/>
      <c r="AT88" s="331"/>
      <c r="AU88" s="331"/>
      <c r="AV88" s="331"/>
      <c r="AW88" s="331"/>
      <c r="AX88" s="331"/>
      <c r="AY88" s="331"/>
      <c r="AZ88" s="331"/>
      <c r="BA88" s="331"/>
      <c r="BB88" s="331"/>
    </row>
    <row r="89" spans="1:55" s="285" customFormat="1" ht="47.25" x14ac:dyDescent="0.25">
      <c r="A89" s="19" t="s">
        <v>629</v>
      </c>
      <c r="B89" s="74"/>
      <c r="C89" s="368" t="s">
        <v>216</v>
      </c>
      <c r="D89" s="44"/>
      <c r="E89" s="21" t="s">
        <v>57</v>
      </c>
      <c r="F89" s="22" t="s">
        <v>178</v>
      </c>
      <c r="G89" s="19" t="s">
        <v>59</v>
      </c>
      <c r="H89" s="23"/>
      <c r="I89" s="21" t="s">
        <v>407</v>
      </c>
      <c r="J89" s="17" t="s">
        <v>168</v>
      </c>
      <c r="K89" s="335" t="s">
        <v>848</v>
      </c>
      <c r="L89" s="19"/>
      <c r="M89" s="24"/>
      <c r="N89" s="24"/>
      <c r="O89" s="21"/>
      <c r="P89" s="21"/>
      <c r="Q89" s="227"/>
      <c r="R89" s="25"/>
      <c r="S89" s="330"/>
      <c r="T89" s="323"/>
      <c r="U89" s="330"/>
      <c r="V89" s="330"/>
      <c r="W89" s="287"/>
      <c r="X89" s="287"/>
      <c r="Y89" s="287"/>
      <c r="Z89" s="26">
        <v>46631</v>
      </c>
      <c r="AA89" s="27">
        <f t="shared" si="3"/>
        <v>46676</v>
      </c>
      <c r="AB89" s="331"/>
      <c r="AC89" s="331"/>
      <c r="AD89" s="331"/>
      <c r="AE89" s="331"/>
      <c r="AF89" s="332"/>
      <c r="AG89" s="332"/>
      <c r="AH89" s="20"/>
      <c r="AI89" s="331"/>
      <c r="AJ89" s="331"/>
      <c r="AK89" s="332">
        <v>93000000000</v>
      </c>
      <c r="AL89" s="332" t="s">
        <v>184</v>
      </c>
      <c r="AM89" s="369"/>
      <c r="AN89" s="369"/>
      <c r="AO89" s="317">
        <f t="shared" si="4"/>
        <v>46786</v>
      </c>
      <c r="AP89" s="333"/>
      <c r="AQ89" s="331"/>
      <c r="AR89" s="331"/>
      <c r="AS89" s="331"/>
      <c r="AT89" s="331"/>
      <c r="AU89" s="331"/>
      <c r="AV89" s="331"/>
      <c r="AW89" s="331"/>
      <c r="AX89" s="331"/>
      <c r="AY89" s="331"/>
      <c r="AZ89" s="331"/>
      <c r="BA89" s="331"/>
      <c r="BB89" s="331"/>
    </row>
    <row r="90" spans="1:55" s="285" customFormat="1" ht="47.25" x14ac:dyDescent="0.25">
      <c r="A90" s="19" t="s">
        <v>629</v>
      </c>
      <c r="B90" s="74"/>
      <c r="C90" s="368" t="s">
        <v>216</v>
      </c>
      <c r="D90" s="44"/>
      <c r="E90" s="21" t="s">
        <v>57</v>
      </c>
      <c r="F90" s="22" t="s">
        <v>178</v>
      </c>
      <c r="G90" s="19" t="s">
        <v>59</v>
      </c>
      <c r="H90" s="23"/>
      <c r="I90" s="21" t="s">
        <v>866</v>
      </c>
      <c r="J90" s="17" t="s">
        <v>113</v>
      </c>
      <c r="K90" s="17" t="s">
        <v>114</v>
      </c>
      <c r="L90" s="19">
        <v>2</v>
      </c>
      <c r="M90" s="24"/>
      <c r="N90" s="24"/>
      <c r="O90" s="21"/>
      <c r="P90" s="21"/>
      <c r="Q90" s="227"/>
      <c r="R90" s="25"/>
      <c r="S90" s="330"/>
      <c r="T90" s="323"/>
      <c r="U90" s="330"/>
      <c r="V90" s="330"/>
      <c r="W90" s="287"/>
      <c r="X90" s="287"/>
      <c r="Y90" s="287"/>
      <c r="Z90" s="26">
        <v>46631</v>
      </c>
      <c r="AA90" s="27">
        <f t="shared" si="3"/>
        <v>46676</v>
      </c>
      <c r="AB90" s="331"/>
      <c r="AC90" s="331"/>
      <c r="AD90" s="331"/>
      <c r="AE90" s="331"/>
      <c r="AF90" s="332"/>
      <c r="AG90" s="332"/>
      <c r="AH90" s="44"/>
      <c r="AI90" s="331"/>
      <c r="AJ90" s="331"/>
      <c r="AK90" s="332">
        <v>93000000000</v>
      </c>
      <c r="AL90" s="332" t="s">
        <v>184</v>
      </c>
      <c r="AM90" s="369"/>
      <c r="AN90" s="369"/>
      <c r="AO90" s="317">
        <f t="shared" si="4"/>
        <v>46786</v>
      </c>
      <c r="AP90" s="333"/>
      <c r="AQ90" s="331"/>
      <c r="AR90" s="331"/>
      <c r="AS90" s="331"/>
      <c r="AT90" s="331"/>
      <c r="AU90" s="331"/>
      <c r="AV90" s="331"/>
      <c r="AW90" s="331"/>
      <c r="AX90" s="331"/>
      <c r="AY90" s="331"/>
      <c r="AZ90" s="331"/>
      <c r="BA90" s="331"/>
      <c r="BB90" s="331"/>
    </row>
    <row r="91" spans="1:55" s="285" customFormat="1" ht="47.25" x14ac:dyDescent="0.25">
      <c r="A91" s="19" t="s">
        <v>629</v>
      </c>
      <c r="B91" s="74"/>
      <c r="C91" s="368" t="s">
        <v>216</v>
      </c>
      <c r="D91" s="44"/>
      <c r="E91" s="21" t="s">
        <v>57</v>
      </c>
      <c r="F91" s="22" t="s">
        <v>178</v>
      </c>
      <c r="G91" s="19" t="s">
        <v>59</v>
      </c>
      <c r="H91" s="23"/>
      <c r="I91" s="21" t="s">
        <v>867</v>
      </c>
      <c r="J91" s="17" t="s">
        <v>868</v>
      </c>
      <c r="K91" s="17" t="s">
        <v>869</v>
      </c>
      <c r="L91" s="19">
        <v>2</v>
      </c>
      <c r="M91" s="24"/>
      <c r="N91" s="24"/>
      <c r="O91" s="21"/>
      <c r="P91" s="21"/>
      <c r="Q91" s="227"/>
      <c r="R91" s="25"/>
      <c r="S91" s="330"/>
      <c r="T91" s="323"/>
      <c r="U91" s="330"/>
      <c r="V91" s="330"/>
      <c r="W91" s="287"/>
      <c r="X91" s="287"/>
      <c r="Y91" s="287"/>
      <c r="Z91" s="26">
        <v>46631</v>
      </c>
      <c r="AA91" s="27">
        <f t="shared" si="3"/>
        <v>46676</v>
      </c>
      <c r="AB91" s="331"/>
      <c r="AC91" s="331"/>
      <c r="AD91" s="331"/>
      <c r="AE91" s="331"/>
      <c r="AF91" s="332"/>
      <c r="AG91" s="332"/>
      <c r="AH91" s="20"/>
      <c r="AI91" s="331"/>
      <c r="AJ91" s="331"/>
      <c r="AK91" s="332">
        <v>93000000000</v>
      </c>
      <c r="AL91" s="332" t="s">
        <v>184</v>
      </c>
      <c r="AM91" s="369"/>
      <c r="AN91" s="369"/>
      <c r="AO91" s="317">
        <f t="shared" si="4"/>
        <v>46786</v>
      </c>
      <c r="AP91" s="333"/>
      <c r="AQ91" s="331"/>
      <c r="AR91" s="331"/>
      <c r="AS91" s="331"/>
      <c r="AT91" s="331"/>
      <c r="AU91" s="331"/>
      <c r="AV91" s="331"/>
      <c r="AW91" s="331"/>
      <c r="AX91" s="331"/>
      <c r="AY91" s="331"/>
      <c r="AZ91" s="331"/>
      <c r="BA91" s="331"/>
      <c r="BB91" s="331"/>
    </row>
    <row r="92" spans="1:55" s="285" customFormat="1" ht="47.25" x14ac:dyDescent="0.25">
      <c r="A92" s="19" t="s">
        <v>629</v>
      </c>
      <c r="B92" s="74"/>
      <c r="C92" s="368" t="s">
        <v>216</v>
      </c>
      <c r="D92" s="44"/>
      <c r="E92" s="21" t="s">
        <v>57</v>
      </c>
      <c r="F92" s="22" t="s">
        <v>178</v>
      </c>
      <c r="G92" s="19" t="s">
        <v>59</v>
      </c>
      <c r="H92" s="23"/>
      <c r="I92" s="21" t="s">
        <v>870</v>
      </c>
      <c r="J92" s="17" t="s">
        <v>168</v>
      </c>
      <c r="K92" s="17" t="s">
        <v>169</v>
      </c>
      <c r="L92" s="19">
        <v>2</v>
      </c>
      <c r="M92" s="24"/>
      <c r="N92" s="24"/>
      <c r="O92" s="21"/>
      <c r="P92" s="21"/>
      <c r="Q92" s="227"/>
      <c r="R92" s="25"/>
      <c r="S92" s="330"/>
      <c r="T92" s="323"/>
      <c r="U92" s="330"/>
      <c r="V92" s="330"/>
      <c r="W92" s="287"/>
      <c r="X92" s="287"/>
      <c r="Y92" s="287"/>
      <c r="Z92" s="26">
        <v>46631</v>
      </c>
      <c r="AA92" s="27">
        <f t="shared" si="3"/>
        <v>46676</v>
      </c>
      <c r="AB92" s="331"/>
      <c r="AC92" s="331"/>
      <c r="AD92" s="331"/>
      <c r="AE92" s="331"/>
      <c r="AF92" s="332"/>
      <c r="AG92" s="332"/>
      <c r="AH92" s="44"/>
      <c r="AI92" s="331"/>
      <c r="AJ92" s="331"/>
      <c r="AK92" s="332">
        <v>93000000000</v>
      </c>
      <c r="AL92" s="332" t="s">
        <v>184</v>
      </c>
      <c r="AM92" s="369"/>
      <c r="AN92" s="369"/>
      <c r="AO92" s="317">
        <f t="shared" si="4"/>
        <v>46786</v>
      </c>
      <c r="AP92" s="333"/>
      <c r="AQ92" s="331"/>
      <c r="AR92" s="331"/>
      <c r="AS92" s="331"/>
      <c r="AT92" s="331"/>
      <c r="AU92" s="331"/>
      <c r="AV92" s="331"/>
      <c r="AW92" s="331"/>
      <c r="AX92" s="331"/>
      <c r="AY92" s="331"/>
      <c r="AZ92" s="331"/>
      <c r="BA92" s="331"/>
      <c r="BB92" s="331"/>
    </row>
    <row r="93" spans="1:55" s="285" customFormat="1" ht="47.25" x14ac:dyDescent="0.25">
      <c r="A93" s="19" t="s">
        <v>629</v>
      </c>
      <c r="B93" s="74"/>
      <c r="C93" s="368" t="s">
        <v>216</v>
      </c>
      <c r="D93" s="44"/>
      <c r="E93" s="21" t="s">
        <v>57</v>
      </c>
      <c r="F93" s="22" t="s">
        <v>178</v>
      </c>
      <c r="G93" s="19" t="s">
        <v>59</v>
      </c>
      <c r="H93" s="23"/>
      <c r="I93" s="21" t="s">
        <v>871</v>
      </c>
      <c r="J93" s="17" t="s">
        <v>872</v>
      </c>
      <c r="K93" s="17" t="s">
        <v>873</v>
      </c>
      <c r="L93" s="19">
        <v>2</v>
      </c>
      <c r="M93" s="24"/>
      <c r="N93" s="24"/>
      <c r="O93" s="21"/>
      <c r="P93" s="21"/>
      <c r="Q93" s="227"/>
      <c r="R93" s="25"/>
      <c r="S93" s="330"/>
      <c r="T93" s="323"/>
      <c r="U93" s="330"/>
      <c r="V93" s="330"/>
      <c r="W93" s="287"/>
      <c r="X93" s="287"/>
      <c r="Y93" s="287"/>
      <c r="Z93" s="26">
        <v>46631</v>
      </c>
      <c r="AA93" s="27">
        <f t="shared" si="3"/>
        <v>46676</v>
      </c>
      <c r="AB93" s="331"/>
      <c r="AC93" s="331"/>
      <c r="AD93" s="331"/>
      <c r="AE93" s="331"/>
      <c r="AF93" s="332"/>
      <c r="AG93" s="332"/>
      <c r="AH93" s="20"/>
      <c r="AI93" s="331"/>
      <c r="AJ93" s="331"/>
      <c r="AK93" s="332">
        <v>93000000000</v>
      </c>
      <c r="AL93" s="332" t="s">
        <v>184</v>
      </c>
      <c r="AM93" s="369"/>
      <c r="AN93" s="369"/>
      <c r="AO93" s="317">
        <f t="shared" si="4"/>
        <v>46786</v>
      </c>
      <c r="AP93" s="333"/>
      <c r="AQ93" s="331"/>
      <c r="AR93" s="331"/>
      <c r="AS93" s="331"/>
      <c r="AT93" s="331"/>
      <c r="AU93" s="331"/>
      <c r="AV93" s="331"/>
      <c r="AW93" s="331"/>
      <c r="AX93" s="331"/>
      <c r="AY93" s="331"/>
      <c r="AZ93" s="331"/>
      <c r="BA93" s="331"/>
      <c r="BB93" s="331"/>
    </row>
    <row r="94" spans="1:55" s="285" customFormat="1" ht="78.75" x14ac:dyDescent="0.25">
      <c r="C94" s="20" t="s">
        <v>458</v>
      </c>
      <c r="D94" s="20"/>
      <c r="E94" s="20" t="s">
        <v>57</v>
      </c>
      <c r="F94" s="20" t="s">
        <v>430</v>
      </c>
      <c r="G94" s="20" t="s">
        <v>412</v>
      </c>
      <c r="H94" s="20">
        <v>1</v>
      </c>
      <c r="I94" s="20" t="s">
        <v>464</v>
      </c>
      <c r="J94" s="20" t="s">
        <v>465</v>
      </c>
      <c r="K94" s="109" t="s">
        <v>466</v>
      </c>
      <c r="L94" s="20">
        <v>2</v>
      </c>
      <c r="M94" s="20"/>
      <c r="N94" s="20"/>
      <c r="O94" s="20"/>
      <c r="P94" s="20"/>
      <c r="Q94" s="228"/>
      <c r="R94" s="228"/>
      <c r="S94" s="228"/>
      <c r="T94" s="228"/>
      <c r="U94" s="229"/>
      <c r="V94" s="229"/>
      <c r="W94" s="20"/>
      <c r="X94" s="20"/>
      <c r="Y94" s="20"/>
      <c r="Z94" s="111">
        <v>46440</v>
      </c>
      <c r="AA94" s="111">
        <v>46485</v>
      </c>
      <c r="AB94" s="19"/>
      <c r="AC94" s="19"/>
      <c r="AD94" s="19"/>
      <c r="AE94" s="19"/>
      <c r="AF94" s="20"/>
      <c r="AG94" s="20"/>
      <c r="AH94" s="20"/>
      <c r="AI94" s="20"/>
      <c r="AJ94" s="20"/>
      <c r="AK94" s="112">
        <v>93000000000</v>
      </c>
      <c r="AL94" s="20" t="s">
        <v>68</v>
      </c>
      <c r="AM94" s="111"/>
      <c r="AN94" s="111"/>
      <c r="AO94" s="111">
        <v>46565</v>
      </c>
      <c r="AP94" s="331"/>
      <c r="AQ94" s="331"/>
      <c r="AR94" s="331"/>
      <c r="AS94" s="331"/>
      <c r="AT94" s="331"/>
      <c r="AU94" s="331"/>
      <c r="AV94" s="331"/>
      <c r="AW94" s="331"/>
      <c r="AX94" s="331"/>
      <c r="AY94" s="331"/>
      <c r="AZ94" s="331"/>
      <c r="BA94" s="331"/>
      <c r="BB94" s="331"/>
    </row>
    <row r="95" spans="1:55" s="285" customFormat="1" ht="78.75" x14ac:dyDescent="0.25">
      <c r="C95" s="20" t="s">
        <v>458</v>
      </c>
      <c r="D95" s="20"/>
      <c r="E95" s="20" t="s">
        <v>57</v>
      </c>
      <c r="F95" s="20" t="s">
        <v>430</v>
      </c>
      <c r="G95" s="20" t="s">
        <v>412</v>
      </c>
      <c r="H95" s="20">
        <v>1</v>
      </c>
      <c r="I95" s="20" t="s">
        <v>468</v>
      </c>
      <c r="J95" s="20" t="s">
        <v>469</v>
      </c>
      <c r="K95" s="109" t="s">
        <v>470</v>
      </c>
      <c r="L95" s="20">
        <v>2</v>
      </c>
      <c r="M95" s="20"/>
      <c r="N95" s="20"/>
      <c r="O95" s="20"/>
      <c r="P95" s="20"/>
      <c r="Q95" s="228"/>
      <c r="R95" s="228"/>
      <c r="S95" s="228"/>
      <c r="T95" s="228"/>
      <c r="U95" s="229"/>
      <c r="V95" s="229"/>
      <c r="W95" s="20"/>
      <c r="X95" s="20"/>
      <c r="Y95" s="20"/>
      <c r="Z95" s="111">
        <v>46440</v>
      </c>
      <c r="AA95" s="111">
        <v>46485</v>
      </c>
      <c r="AB95" s="19"/>
      <c r="AC95" s="19"/>
      <c r="AD95" s="19"/>
      <c r="AE95" s="19"/>
      <c r="AF95" s="20"/>
      <c r="AG95" s="20"/>
      <c r="AH95" s="20"/>
      <c r="AI95" s="20"/>
      <c r="AJ95" s="20"/>
      <c r="AK95" s="112">
        <v>93000000000</v>
      </c>
      <c r="AL95" s="20" t="s">
        <v>68</v>
      </c>
      <c r="AM95" s="111"/>
      <c r="AN95" s="111"/>
      <c r="AO95" s="111">
        <v>46565</v>
      </c>
      <c r="AP95" s="331"/>
      <c r="AQ95" s="331"/>
      <c r="AR95" s="331"/>
      <c r="AS95" s="331"/>
      <c r="AT95" s="331"/>
      <c r="AU95" s="331"/>
      <c r="AV95" s="331"/>
      <c r="AW95" s="331"/>
      <c r="AX95" s="331"/>
      <c r="AY95" s="331"/>
      <c r="AZ95" s="331"/>
      <c r="BA95" s="331"/>
      <c r="BB95" s="331"/>
    </row>
    <row r="96" spans="1:55" s="100" customFormat="1" ht="60" customHeight="1" x14ac:dyDescent="0.25">
      <c r="A96" s="275" t="s">
        <v>905</v>
      </c>
      <c r="B96" s="114"/>
      <c r="C96" s="331" t="s">
        <v>471</v>
      </c>
      <c r="D96" s="331"/>
      <c r="E96" s="282" t="s">
        <v>520</v>
      </c>
      <c r="F96" s="282" t="s">
        <v>591</v>
      </c>
      <c r="G96" s="282" t="s">
        <v>179</v>
      </c>
      <c r="H96" s="282">
        <v>1</v>
      </c>
      <c r="I96" s="282" t="s">
        <v>592</v>
      </c>
      <c r="J96" s="282" t="s">
        <v>193</v>
      </c>
      <c r="K96" s="282" t="s">
        <v>593</v>
      </c>
      <c r="L96" s="282">
        <v>2</v>
      </c>
      <c r="M96" s="282"/>
      <c r="N96" s="282"/>
      <c r="O96" s="282"/>
      <c r="P96" s="287"/>
      <c r="Q96" s="229"/>
      <c r="R96" s="229"/>
      <c r="S96" s="229"/>
      <c r="T96" s="229"/>
      <c r="U96" s="229"/>
      <c r="V96" s="229"/>
      <c r="W96" s="20"/>
      <c r="X96" s="20"/>
      <c r="Y96" s="20"/>
      <c r="Z96" s="346">
        <v>46417</v>
      </c>
      <c r="AA96" s="346">
        <f t="shared" si="3"/>
        <v>46462</v>
      </c>
      <c r="AB96" s="282"/>
      <c r="AC96" s="282"/>
      <c r="AD96" s="338"/>
      <c r="AE96" s="338"/>
      <c r="AF96" s="282"/>
      <c r="AG96" s="282"/>
      <c r="AH96" s="282"/>
      <c r="AI96" s="353"/>
      <c r="AJ96" s="20"/>
      <c r="AK96" s="354">
        <v>93000000000</v>
      </c>
      <c r="AL96" s="282" t="s">
        <v>68</v>
      </c>
      <c r="AM96" s="346"/>
      <c r="AN96" s="346"/>
      <c r="AO96" s="346">
        <f>AN96+365</f>
        <v>365</v>
      </c>
      <c r="AP96" s="43"/>
      <c r="AQ96" s="43"/>
      <c r="AR96" s="20"/>
      <c r="AS96" s="20"/>
      <c r="AT96" s="20"/>
      <c r="AU96" s="20"/>
      <c r="AV96" s="20"/>
      <c r="AW96" s="111"/>
      <c r="AX96" s="116"/>
      <c r="AY96" s="117"/>
      <c r="AZ96" s="20"/>
      <c r="BA96" s="20"/>
      <c r="BB96" s="20"/>
      <c r="BC96" s="20"/>
    </row>
    <row r="97" spans="1:55" s="100" customFormat="1" ht="47.25" x14ac:dyDescent="0.25">
      <c r="A97" s="135" t="s">
        <v>629</v>
      </c>
      <c r="B97" s="230"/>
      <c r="C97" s="331" t="s">
        <v>471</v>
      </c>
      <c r="D97" s="331"/>
      <c r="E97" s="128" t="s">
        <v>520</v>
      </c>
      <c r="F97" s="282" t="s">
        <v>591</v>
      </c>
      <c r="G97" s="282" t="s">
        <v>179</v>
      </c>
      <c r="H97" s="282">
        <v>1</v>
      </c>
      <c r="I97" s="332" t="s">
        <v>595</v>
      </c>
      <c r="J97" s="352" t="s">
        <v>588</v>
      </c>
      <c r="K97" s="352" t="s">
        <v>596</v>
      </c>
      <c r="L97" s="355">
        <v>2</v>
      </c>
      <c r="M97" s="352"/>
      <c r="N97" s="352"/>
      <c r="O97" s="352"/>
      <c r="P97" s="282"/>
      <c r="Q97" s="20"/>
      <c r="R97" s="371"/>
      <c r="S97" s="371"/>
      <c r="T97" s="371"/>
      <c r="U97" s="20"/>
      <c r="V97" s="20"/>
      <c r="W97" s="20"/>
      <c r="X97" s="20"/>
      <c r="Y97" s="20"/>
      <c r="Z97" s="346">
        <v>46461</v>
      </c>
      <c r="AA97" s="346">
        <f t="shared" si="3"/>
        <v>46506</v>
      </c>
      <c r="AB97" s="282"/>
      <c r="AC97" s="282"/>
      <c r="AD97" s="282"/>
      <c r="AE97" s="282"/>
      <c r="AF97" s="282"/>
      <c r="AG97" s="282"/>
      <c r="AH97" s="282"/>
      <c r="AI97" s="353"/>
      <c r="AJ97" s="282"/>
      <c r="AK97" s="354">
        <v>93000000000</v>
      </c>
      <c r="AL97" s="282" t="s">
        <v>68</v>
      </c>
      <c r="AM97" s="346"/>
      <c r="AN97" s="346"/>
      <c r="AO97" s="346">
        <v>46553</v>
      </c>
      <c r="AP97" s="43"/>
      <c r="AQ97" s="43"/>
      <c r="AR97" s="20"/>
      <c r="AS97" s="43"/>
      <c r="AT97" s="43"/>
      <c r="AU97" s="43"/>
      <c r="AV97" s="43"/>
      <c r="AW97" s="43"/>
      <c r="AX97" s="43"/>
      <c r="AY97" s="43"/>
      <c r="AZ97" s="43"/>
      <c r="BA97" s="43"/>
      <c r="BB97" s="43"/>
      <c r="BC97" s="43"/>
    </row>
    <row r="98" spans="1:55" s="100" customFormat="1" ht="47.25" x14ac:dyDescent="0.25">
      <c r="A98" s="135" t="s">
        <v>629</v>
      </c>
      <c r="B98" s="230"/>
      <c r="C98" s="331" t="s">
        <v>471</v>
      </c>
      <c r="D98" s="331"/>
      <c r="E98" s="282" t="s">
        <v>520</v>
      </c>
      <c r="F98" s="282" t="s">
        <v>591</v>
      </c>
      <c r="G98" s="282" t="s">
        <v>179</v>
      </c>
      <c r="H98" s="282">
        <v>1</v>
      </c>
      <c r="I98" s="282" t="s">
        <v>598</v>
      </c>
      <c r="J98" s="333" t="s">
        <v>599</v>
      </c>
      <c r="K98" s="333" t="s">
        <v>600</v>
      </c>
      <c r="L98" s="355">
        <v>2</v>
      </c>
      <c r="M98" s="282"/>
      <c r="N98" s="282"/>
      <c r="O98" s="282"/>
      <c r="P98" s="287"/>
      <c r="Q98" s="229"/>
      <c r="R98" s="229"/>
      <c r="S98" s="229"/>
      <c r="T98" s="229"/>
      <c r="U98" s="229"/>
      <c r="V98" s="229"/>
      <c r="W98" s="20"/>
      <c r="X98" s="20"/>
      <c r="Y98" s="20"/>
      <c r="Z98" s="346">
        <v>46466</v>
      </c>
      <c r="AA98" s="346">
        <f t="shared" si="3"/>
        <v>46511</v>
      </c>
      <c r="AB98" s="282"/>
      <c r="AC98" s="282"/>
      <c r="AD98" s="282"/>
      <c r="AE98" s="282"/>
      <c r="AF98" s="282"/>
      <c r="AG98" s="282"/>
      <c r="AH98" s="282"/>
      <c r="AI98" s="133"/>
      <c r="AJ98" s="20"/>
      <c r="AK98" s="354">
        <v>93000000000</v>
      </c>
      <c r="AL98" s="282" t="s">
        <v>68</v>
      </c>
      <c r="AM98" s="346"/>
      <c r="AN98" s="346"/>
      <c r="AO98" s="346">
        <f>AN98+365</f>
        <v>365</v>
      </c>
      <c r="AP98" s="43"/>
      <c r="AQ98" s="43"/>
      <c r="AR98" s="20"/>
      <c r="AS98" s="43"/>
      <c r="AT98" s="43"/>
      <c r="AU98" s="43"/>
      <c r="AV98" s="43"/>
      <c r="AW98" s="43"/>
      <c r="AX98" s="43"/>
      <c r="AY98" s="43"/>
      <c r="AZ98" s="43"/>
      <c r="BA98" s="43"/>
      <c r="BB98" s="43"/>
      <c r="BC98" s="43"/>
    </row>
    <row r="99" spans="1:55" s="100" customFormat="1" ht="75.75" customHeight="1" x14ac:dyDescent="0.25">
      <c r="A99" s="135" t="s">
        <v>629</v>
      </c>
      <c r="B99" s="230"/>
      <c r="C99" s="331" t="s">
        <v>471</v>
      </c>
      <c r="D99" s="331"/>
      <c r="E99" s="282" t="s">
        <v>520</v>
      </c>
      <c r="F99" s="282" t="s">
        <v>591</v>
      </c>
      <c r="G99" s="286" t="s">
        <v>517</v>
      </c>
      <c r="H99" s="282">
        <v>1</v>
      </c>
      <c r="I99" s="357" t="s">
        <v>602</v>
      </c>
      <c r="J99" s="333" t="s">
        <v>603</v>
      </c>
      <c r="K99" s="333" t="s">
        <v>604</v>
      </c>
      <c r="L99" s="282">
        <v>2</v>
      </c>
      <c r="M99" s="282"/>
      <c r="N99" s="282"/>
      <c r="O99" s="282"/>
      <c r="P99" s="282"/>
      <c r="Q99" s="229"/>
      <c r="R99" s="229"/>
      <c r="S99" s="229"/>
      <c r="T99" s="229"/>
      <c r="U99" s="229"/>
      <c r="V99" s="229"/>
      <c r="W99" s="20"/>
      <c r="X99" s="20"/>
      <c r="Y99" s="20"/>
      <c r="Z99" s="346">
        <v>46525</v>
      </c>
      <c r="AA99" s="346">
        <f t="shared" si="3"/>
        <v>46570</v>
      </c>
      <c r="AB99" s="282"/>
      <c r="AC99" s="282"/>
      <c r="AD99" s="338"/>
      <c r="AE99" s="338"/>
      <c r="AF99" s="282"/>
      <c r="AG99" s="282"/>
      <c r="AH99" s="282"/>
      <c r="AI99" s="353"/>
      <c r="AJ99" s="282"/>
      <c r="AK99" s="354">
        <v>93000000000</v>
      </c>
      <c r="AL99" s="282" t="s">
        <v>68</v>
      </c>
      <c r="AM99" s="346"/>
      <c r="AN99" s="346"/>
      <c r="AO99" s="346">
        <v>46752</v>
      </c>
      <c r="AP99" s="43"/>
      <c r="AQ99" s="43"/>
      <c r="AR99" s="20"/>
      <c r="AS99" s="43"/>
      <c r="AT99" s="43"/>
      <c r="AU99" s="43"/>
      <c r="AV99" s="43"/>
      <c r="AW99" s="43"/>
      <c r="AX99" s="43"/>
      <c r="AY99" s="43"/>
      <c r="AZ99" s="43"/>
      <c r="BA99" s="43"/>
      <c r="BB99" s="43"/>
      <c r="BC99" s="43"/>
    </row>
    <row r="100" spans="1:55" s="100" customFormat="1" ht="57" customHeight="1" x14ac:dyDescent="0.25">
      <c r="A100" s="135" t="s">
        <v>629</v>
      </c>
      <c r="B100" s="230"/>
      <c r="C100" s="331" t="s">
        <v>471</v>
      </c>
      <c r="D100" s="43"/>
      <c r="E100" s="17" t="s">
        <v>57</v>
      </c>
      <c r="F100" s="19" t="s">
        <v>541</v>
      </c>
      <c r="G100" s="20" t="s">
        <v>179</v>
      </c>
      <c r="H100" s="20">
        <v>1</v>
      </c>
      <c r="I100" s="51" t="s">
        <v>542</v>
      </c>
      <c r="J100" s="19" t="s">
        <v>142</v>
      </c>
      <c r="K100" s="19" t="s">
        <v>543</v>
      </c>
      <c r="L100" s="19">
        <v>2</v>
      </c>
      <c r="M100" s="19"/>
      <c r="N100" s="20"/>
      <c r="O100" s="20"/>
      <c r="P100" s="19"/>
      <c r="Q100" s="231"/>
      <c r="R100" s="232"/>
      <c r="S100" s="233"/>
      <c r="T100" s="232"/>
      <c r="U100" s="229"/>
      <c r="V100" s="229"/>
      <c r="W100" s="229"/>
      <c r="X100" s="229"/>
      <c r="Y100" s="20"/>
      <c r="Z100" s="111">
        <v>46626</v>
      </c>
      <c r="AA100" s="111">
        <f t="shared" si="3"/>
        <v>46671</v>
      </c>
      <c r="AB100" s="43"/>
      <c r="AC100" s="43"/>
      <c r="AD100" s="20"/>
      <c r="AE100" s="20"/>
      <c r="AF100" s="20"/>
      <c r="AG100" s="20"/>
      <c r="AH100" s="51"/>
      <c r="AI100" s="46"/>
      <c r="AJ100" s="46"/>
      <c r="AK100" s="46" t="s">
        <v>546</v>
      </c>
      <c r="AL100" s="46" t="s">
        <v>68</v>
      </c>
      <c r="AM100" s="111"/>
      <c r="AN100" s="111"/>
      <c r="AO100" s="111">
        <v>46690</v>
      </c>
      <c r="AP100" s="43"/>
      <c r="AQ100" s="43"/>
      <c r="AR100" s="20"/>
      <c r="AS100" s="43"/>
      <c r="AT100" s="43"/>
      <c r="AU100" s="43"/>
      <c r="AV100" s="43"/>
      <c r="AW100" s="43"/>
      <c r="AX100" s="43"/>
      <c r="AY100" s="43"/>
      <c r="AZ100" s="43"/>
      <c r="BA100" s="43"/>
      <c r="BB100" s="43"/>
      <c r="BC100" s="43"/>
    </row>
    <row r="101" spans="1:55" s="100" customFormat="1" ht="52.9" customHeight="1" x14ac:dyDescent="0.25">
      <c r="A101" s="135" t="s">
        <v>629</v>
      </c>
      <c r="B101" s="230"/>
      <c r="C101" s="331" t="s">
        <v>471</v>
      </c>
      <c r="D101" s="43"/>
      <c r="E101" s="17" t="s">
        <v>57</v>
      </c>
      <c r="F101" s="19" t="s">
        <v>541</v>
      </c>
      <c r="G101" s="20" t="s">
        <v>179</v>
      </c>
      <c r="H101" s="20">
        <v>1</v>
      </c>
      <c r="I101" s="17" t="s">
        <v>944</v>
      </c>
      <c r="J101" s="19" t="s">
        <v>181</v>
      </c>
      <c r="K101" s="19" t="s">
        <v>945</v>
      </c>
      <c r="L101" s="17" t="s">
        <v>787</v>
      </c>
      <c r="M101" s="17"/>
      <c r="N101" s="17"/>
      <c r="O101" s="20"/>
      <c r="P101" s="17"/>
      <c r="Q101" s="231"/>
      <c r="R101" s="232"/>
      <c r="S101" s="233"/>
      <c r="T101" s="232"/>
      <c r="U101" s="229"/>
      <c r="V101" s="229"/>
      <c r="W101" s="229"/>
      <c r="X101" s="229"/>
      <c r="Y101" s="17"/>
      <c r="Z101" s="17" t="s">
        <v>1043</v>
      </c>
      <c r="AA101" s="111">
        <f t="shared" si="3"/>
        <v>46558</v>
      </c>
      <c r="AB101" s="43"/>
      <c r="AC101" s="43"/>
      <c r="AD101" s="20"/>
      <c r="AE101" s="20"/>
      <c r="AF101" s="20"/>
      <c r="AG101" s="20"/>
      <c r="AH101" s="17"/>
      <c r="AI101" s="46"/>
      <c r="AJ101" s="17"/>
      <c r="AK101" s="46" t="s">
        <v>546</v>
      </c>
      <c r="AL101" s="46" t="s">
        <v>68</v>
      </c>
      <c r="AM101" s="111"/>
      <c r="AN101" s="111"/>
      <c r="AO101" s="111">
        <v>46608</v>
      </c>
      <c r="AP101" s="43"/>
      <c r="AQ101" s="43"/>
      <c r="AR101" s="20"/>
      <c r="AS101" s="43"/>
      <c r="AT101" s="43"/>
      <c r="AU101" s="43"/>
      <c r="AV101" s="43"/>
      <c r="AW101" s="43"/>
      <c r="AX101" s="43"/>
      <c r="AY101" s="43"/>
      <c r="AZ101" s="43"/>
      <c r="BA101" s="43"/>
      <c r="BB101" s="43"/>
      <c r="BC101" s="43"/>
    </row>
    <row r="102" spans="1:55" s="100" customFormat="1" ht="47.25" x14ac:dyDescent="0.25">
      <c r="A102" s="135" t="s">
        <v>629</v>
      </c>
      <c r="B102" s="230"/>
      <c r="C102" s="331" t="s">
        <v>471</v>
      </c>
      <c r="D102" s="43"/>
      <c r="E102" s="17" t="s">
        <v>57</v>
      </c>
      <c r="F102" s="19" t="s">
        <v>541</v>
      </c>
      <c r="G102" s="20" t="s">
        <v>179</v>
      </c>
      <c r="H102" s="20">
        <v>1</v>
      </c>
      <c r="I102" s="17" t="s">
        <v>946</v>
      </c>
      <c r="J102" s="19" t="s">
        <v>794</v>
      </c>
      <c r="K102" s="19" t="s">
        <v>795</v>
      </c>
      <c r="L102" s="17" t="s">
        <v>787</v>
      </c>
      <c r="M102" s="17"/>
      <c r="N102" s="17"/>
      <c r="O102" s="20"/>
      <c r="P102" s="17"/>
      <c r="Q102" s="231"/>
      <c r="R102" s="232"/>
      <c r="S102" s="233"/>
      <c r="T102" s="232"/>
      <c r="U102" s="229"/>
      <c r="V102" s="229"/>
      <c r="W102" s="229"/>
      <c r="X102" s="229"/>
      <c r="Y102" s="17"/>
      <c r="Z102" s="17" t="s">
        <v>1044</v>
      </c>
      <c r="AA102" s="111">
        <f t="shared" si="3"/>
        <v>46587</v>
      </c>
      <c r="AB102" s="43"/>
      <c r="AC102" s="43"/>
      <c r="AD102" s="20"/>
      <c r="AE102" s="20"/>
      <c r="AF102" s="20"/>
      <c r="AG102" s="20"/>
      <c r="AH102" s="17"/>
      <c r="AI102" s="46"/>
      <c r="AJ102" s="17"/>
      <c r="AK102" s="46" t="s">
        <v>546</v>
      </c>
      <c r="AL102" s="46" t="s">
        <v>68</v>
      </c>
      <c r="AM102" s="111"/>
      <c r="AN102" s="111"/>
      <c r="AO102" s="111" t="s">
        <v>1045</v>
      </c>
      <c r="AP102" s="43"/>
      <c r="AQ102" s="43"/>
      <c r="AR102" s="20"/>
      <c r="AS102" s="43"/>
      <c r="AT102" s="43"/>
      <c r="AU102" s="43"/>
      <c r="AV102" s="43"/>
      <c r="AW102" s="43"/>
      <c r="AX102" s="43"/>
      <c r="AY102" s="43"/>
      <c r="AZ102" s="43"/>
      <c r="BA102" s="43"/>
      <c r="BB102" s="43"/>
      <c r="BC102" s="43"/>
    </row>
    <row r="103" spans="1:55" s="100" customFormat="1" ht="72" customHeight="1" x14ac:dyDescent="0.25">
      <c r="A103" s="135" t="s">
        <v>629</v>
      </c>
      <c r="B103" s="230"/>
      <c r="C103" s="331" t="s">
        <v>471</v>
      </c>
      <c r="D103" s="43"/>
      <c r="E103" s="17" t="s">
        <v>57</v>
      </c>
      <c r="F103" s="19" t="s">
        <v>541</v>
      </c>
      <c r="G103" s="20" t="s">
        <v>179</v>
      </c>
      <c r="H103" s="20">
        <v>1</v>
      </c>
      <c r="I103" s="19" t="s">
        <v>557</v>
      </c>
      <c r="J103" s="19" t="s">
        <v>558</v>
      </c>
      <c r="K103" s="19" t="s">
        <v>559</v>
      </c>
      <c r="L103" s="19">
        <v>2</v>
      </c>
      <c r="M103" s="19"/>
      <c r="N103" s="20"/>
      <c r="O103" s="20"/>
      <c r="P103" s="19"/>
      <c r="Q103" s="231"/>
      <c r="R103" s="232"/>
      <c r="S103" s="233"/>
      <c r="T103" s="232"/>
      <c r="U103" s="229"/>
      <c r="V103" s="229"/>
      <c r="W103" s="229"/>
      <c r="X103" s="229"/>
      <c r="Y103" s="20"/>
      <c r="Z103" s="111">
        <v>46569</v>
      </c>
      <c r="AA103" s="111">
        <f t="shared" si="3"/>
        <v>46614</v>
      </c>
      <c r="AB103" s="43"/>
      <c r="AC103" s="43"/>
      <c r="AD103" s="20"/>
      <c r="AE103" s="20"/>
      <c r="AF103" s="20"/>
      <c r="AG103" s="20"/>
      <c r="AH103" s="19"/>
      <c r="AI103" s="46"/>
      <c r="AJ103" s="46"/>
      <c r="AK103" s="46" t="s">
        <v>546</v>
      </c>
      <c r="AL103" s="46" t="s">
        <v>68</v>
      </c>
      <c r="AM103" s="111"/>
      <c r="AN103" s="111"/>
      <c r="AO103" s="111">
        <v>46751</v>
      </c>
      <c r="AP103" s="43"/>
      <c r="AQ103" s="43"/>
      <c r="AR103" s="20"/>
      <c r="AS103" s="43"/>
      <c r="AT103" s="43"/>
      <c r="AU103" s="43"/>
      <c r="AV103" s="43"/>
      <c r="AW103" s="43"/>
      <c r="AX103" s="43"/>
      <c r="AY103" s="43"/>
      <c r="AZ103" s="43"/>
      <c r="BA103" s="43"/>
      <c r="BB103" s="43"/>
      <c r="BC103" s="43"/>
    </row>
    <row r="104" spans="1:55" s="285" customFormat="1" ht="47.25" x14ac:dyDescent="0.25">
      <c r="A104" s="19" t="s">
        <v>629</v>
      </c>
      <c r="B104" s="74"/>
      <c r="C104" s="44" t="s">
        <v>629</v>
      </c>
      <c r="D104" s="44"/>
      <c r="E104" s="21" t="s">
        <v>57</v>
      </c>
      <c r="F104" s="22" t="s">
        <v>178</v>
      </c>
      <c r="G104" s="19" t="s">
        <v>59</v>
      </c>
      <c r="H104" s="23"/>
      <c r="I104" s="21" t="s">
        <v>640</v>
      </c>
      <c r="J104" s="17" t="s">
        <v>641</v>
      </c>
      <c r="K104" s="17" t="s">
        <v>642</v>
      </c>
      <c r="L104" s="19">
        <v>2</v>
      </c>
      <c r="M104" s="24"/>
      <c r="N104" s="24"/>
      <c r="O104" s="21"/>
      <c r="P104" s="21"/>
      <c r="Q104" s="227"/>
      <c r="R104" s="25"/>
      <c r="S104" s="330"/>
      <c r="T104" s="323"/>
      <c r="U104" s="330"/>
      <c r="V104" s="330"/>
      <c r="W104" s="287"/>
      <c r="X104" s="287"/>
      <c r="Y104" s="287"/>
      <c r="Z104" s="26">
        <v>46631</v>
      </c>
      <c r="AA104" s="27">
        <f t="shared" si="3"/>
        <v>46676</v>
      </c>
      <c r="AB104" s="331"/>
      <c r="AC104" s="331"/>
      <c r="AD104" s="331"/>
      <c r="AE104" s="331"/>
      <c r="AF104" s="332"/>
      <c r="AG104" s="332"/>
      <c r="AH104" s="44"/>
      <c r="AI104" s="331"/>
      <c r="AJ104" s="331"/>
      <c r="AK104" s="332">
        <v>93000000000</v>
      </c>
      <c r="AL104" s="332" t="s">
        <v>184</v>
      </c>
      <c r="AM104" s="369"/>
      <c r="AN104" s="369"/>
      <c r="AO104" s="317">
        <f t="shared" si="4"/>
        <v>46786</v>
      </c>
      <c r="AP104" s="333"/>
      <c r="AQ104" s="331"/>
      <c r="AR104" s="331"/>
      <c r="AS104" s="331"/>
      <c r="AT104" s="331"/>
      <c r="AU104" s="331"/>
      <c r="AV104" s="331"/>
      <c r="AW104" s="331"/>
      <c r="AX104" s="331"/>
      <c r="AY104" s="331"/>
      <c r="AZ104" s="331"/>
      <c r="BA104" s="331"/>
      <c r="BB104" s="331"/>
    </row>
    <row r="105" spans="1:55" s="285" customFormat="1" ht="47.25" x14ac:dyDescent="0.25">
      <c r="A105" s="19" t="s">
        <v>629</v>
      </c>
      <c r="B105" s="74"/>
      <c r="C105" s="44" t="s">
        <v>629</v>
      </c>
      <c r="D105" s="44"/>
      <c r="E105" s="21" t="s">
        <v>57</v>
      </c>
      <c r="F105" s="22" t="s">
        <v>178</v>
      </c>
      <c r="G105" s="19" t="s">
        <v>59</v>
      </c>
      <c r="H105" s="23"/>
      <c r="I105" s="21" t="s">
        <v>1000</v>
      </c>
      <c r="J105" s="17" t="s">
        <v>1001</v>
      </c>
      <c r="K105" s="17" t="s">
        <v>1002</v>
      </c>
      <c r="L105" s="19">
        <v>2</v>
      </c>
      <c r="M105" s="24"/>
      <c r="N105" s="24"/>
      <c r="O105" s="21"/>
      <c r="P105" s="21"/>
      <c r="Q105" s="227"/>
      <c r="R105" s="25"/>
      <c r="S105" s="330"/>
      <c r="T105" s="323"/>
      <c r="U105" s="330"/>
      <c r="V105" s="330"/>
      <c r="W105" s="287"/>
      <c r="X105" s="287"/>
      <c r="Y105" s="287"/>
      <c r="Z105" s="26">
        <v>46631</v>
      </c>
      <c r="AA105" s="27">
        <f t="shared" si="3"/>
        <v>46676</v>
      </c>
      <c r="AB105" s="331"/>
      <c r="AC105" s="331"/>
      <c r="AD105" s="331"/>
      <c r="AE105" s="331"/>
      <c r="AF105" s="332"/>
      <c r="AG105" s="332"/>
      <c r="AH105" s="20"/>
      <c r="AI105" s="331"/>
      <c r="AJ105" s="331"/>
      <c r="AK105" s="332">
        <v>93000000000</v>
      </c>
      <c r="AL105" s="332" t="s">
        <v>184</v>
      </c>
      <c r="AM105" s="369"/>
      <c r="AN105" s="369"/>
      <c r="AO105" s="317">
        <f t="shared" si="4"/>
        <v>46786</v>
      </c>
      <c r="AP105" s="333"/>
      <c r="AQ105" s="331"/>
      <c r="AR105" s="331"/>
      <c r="AS105" s="331"/>
      <c r="AT105" s="331"/>
      <c r="AU105" s="331"/>
      <c r="AV105" s="331"/>
      <c r="AW105" s="331"/>
      <c r="AX105" s="331"/>
      <c r="AY105" s="331"/>
      <c r="AZ105" s="331"/>
      <c r="BA105" s="331"/>
      <c r="BB105" s="331"/>
    </row>
    <row r="106" spans="1:55" s="285" customFormat="1" ht="47.25" x14ac:dyDescent="0.25">
      <c r="A106" s="19" t="s">
        <v>629</v>
      </c>
      <c r="B106" s="74"/>
      <c r="C106" s="44" t="s">
        <v>629</v>
      </c>
      <c r="D106" s="44"/>
      <c r="E106" s="21" t="s">
        <v>57</v>
      </c>
      <c r="F106" s="22" t="s">
        <v>178</v>
      </c>
      <c r="G106" s="19" t="s">
        <v>59</v>
      </c>
      <c r="H106" s="23"/>
      <c r="I106" s="21" t="s">
        <v>648</v>
      </c>
      <c r="J106" s="17" t="s">
        <v>649</v>
      </c>
      <c r="K106" s="17" t="s">
        <v>650</v>
      </c>
      <c r="L106" s="19">
        <v>2</v>
      </c>
      <c r="M106" s="24"/>
      <c r="N106" s="24"/>
      <c r="O106" s="21"/>
      <c r="P106" s="21"/>
      <c r="Q106" s="227"/>
      <c r="R106" s="25"/>
      <c r="S106" s="330"/>
      <c r="T106" s="323"/>
      <c r="U106" s="330"/>
      <c r="V106" s="330"/>
      <c r="W106" s="287"/>
      <c r="X106" s="287"/>
      <c r="Y106" s="287"/>
      <c r="Z106" s="26">
        <v>46631</v>
      </c>
      <c r="AA106" s="27">
        <f t="shared" si="3"/>
        <v>46676</v>
      </c>
      <c r="AB106" s="331"/>
      <c r="AC106" s="331"/>
      <c r="AD106" s="331"/>
      <c r="AE106" s="331"/>
      <c r="AF106" s="332"/>
      <c r="AG106" s="332"/>
      <c r="AH106" s="331"/>
      <c r="AI106" s="331"/>
      <c r="AJ106" s="331"/>
      <c r="AK106" s="332">
        <v>93000000000</v>
      </c>
      <c r="AL106" s="332" t="s">
        <v>184</v>
      </c>
      <c r="AM106" s="369"/>
      <c r="AN106" s="369"/>
      <c r="AO106" s="317">
        <f t="shared" si="4"/>
        <v>46786</v>
      </c>
      <c r="AP106" s="333"/>
      <c r="AQ106" s="331"/>
      <c r="AR106" s="331"/>
      <c r="AS106" s="331"/>
      <c r="AT106" s="331"/>
      <c r="AU106" s="331"/>
      <c r="AV106" s="331"/>
      <c r="AW106" s="331"/>
      <c r="AX106" s="331"/>
      <c r="AY106" s="331"/>
      <c r="AZ106" s="331"/>
      <c r="BA106" s="331"/>
      <c r="BB106" s="331"/>
    </row>
    <row r="107" spans="1:55" s="285" customFormat="1" ht="47.25" x14ac:dyDescent="0.25">
      <c r="A107" s="19" t="s">
        <v>629</v>
      </c>
      <c r="B107" s="74"/>
      <c r="C107" s="44" t="s">
        <v>629</v>
      </c>
      <c r="D107" s="44"/>
      <c r="E107" s="21" t="s">
        <v>57</v>
      </c>
      <c r="F107" s="22" t="s">
        <v>178</v>
      </c>
      <c r="G107" s="19" t="s">
        <v>59</v>
      </c>
      <c r="H107" s="23"/>
      <c r="I107" s="21" t="s">
        <v>1006</v>
      </c>
      <c r="J107" s="17" t="s">
        <v>653</v>
      </c>
      <c r="K107" s="17" t="s">
        <v>1007</v>
      </c>
      <c r="L107" s="19">
        <v>2</v>
      </c>
      <c r="M107" s="24"/>
      <c r="N107" s="24"/>
      <c r="O107" s="21"/>
      <c r="P107" s="21"/>
      <c r="Q107" s="227"/>
      <c r="R107" s="25"/>
      <c r="S107" s="330"/>
      <c r="T107" s="323"/>
      <c r="U107" s="330"/>
      <c r="V107" s="330"/>
      <c r="W107" s="287"/>
      <c r="X107" s="287"/>
      <c r="Y107" s="287"/>
      <c r="Z107" s="26">
        <v>46631</v>
      </c>
      <c r="AA107" s="27">
        <f t="shared" ref="AA107:AA139" si="5">Z107+45</f>
        <v>46676</v>
      </c>
      <c r="AB107" s="331"/>
      <c r="AC107" s="331"/>
      <c r="AD107" s="331"/>
      <c r="AE107" s="331"/>
      <c r="AF107" s="332"/>
      <c r="AG107" s="332"/>
      <c r="AH107" s="331"/>
      <c r="AI107" s="331"/>
      <c r="AJ107" s="331"/>
      <c r="AK107" s="332">
        <v>93000000000</v>
      </c>
      <c r="AL107" s="332" t="s">
        <v>184</v>
      </c>
      <c r="AM107" s="369"/>
      <c r="AN107" s="369"/>
      <c r="AO107" s="317">
        <f t="shared" ref="AO107:AO117" si="6">(AA107+20)+90</f>
        <v>46786</v>
      </c>
      <c r="AP107" s="333"/>
      <c r="AQ107" s="331"/>
      <c r="AR107" s="331"/>
      <c r="AS107" s="331"/>
      <c r="AT107" s="331"/>
      <c r="AU107" s="331"/>
      <c r="AV107" s="331"/>
      <c r="AW107" s="331"/>
      <c r="AX107" s="331"/>
      <c r="AY107" s="331"/>
      <c r="AZ107" s="331"/>
      <c r="BA107" s="331"/>
      <c r="BB107" s="331"/>
    </row>
    <row r="108" spans="1:55" s="285" customFormat="1" ht="47.25" x14ac:dyDescent="0.25">
      <c r="A108" s="282" t="s">
        <v>471</v>
      </c>
      <c r="B108" s="351"/>
      <c r="C108" s="44" t="s">
        <v>629</v>
      </c>
      <c r="D108" s="44"/>
      <c r="E108" s="21" t="s">
        <v>57</v>
      </c>
      <c r="F108" s="22" t="s">
        <v>178</v>
      </c>
      <c r="G108" s="19" t="s">
        <v>59</v>
      </c>
      <c r="H108" s="23"/>
      <c r="I108" s="21" t="s">
        <v>1008</v>
      </c>
      <c r="J108" s="17" t="s">
        <v>653</v>
      </c>
      <c r="K108" s="17" t="s">
        <v>1009</v>
      </c>
      <c r="L108" s="19">
        <v>2</v>
      </c>
      <c r="M108" s="24"/>
      <c r="N108" s="24"/>
      <c r="O108" s="21"/>
      <c r="P108" s="21"/>
      <c r="Q108" s="227"/>
      <c r="R108" s="25"/>
      <c r="S108" s="330"/>
      <c r="T108" s="323"/>
      <c r="U108" s="330"/>
      <c r="V108" s="330"/>
      <c r="W108" s="287"/>
      <c r="X108" s="287"/>
      <c r="Y108" s="287"/>
      <c r="Z108" s="26">
        <v>46631</v>
      </c>
      <c r="AA108" s="27">
        <f t="shared" si="5"/>
        <v>46676</v>
      </c>
      <c r="AB108" s="331"/>
      <c r="AC108" s="331"/>
      <c r="AD108" s="331"/>
      <c r="AE108" s="331"/>
      <c r="AF108" s="332"/>
      <c r="AG108" s="332"/>
      <c r="AH108" s="331"/>
      <c r="AI108" s="331"/>
      <c r="AJ108" s="331"/>
      <c r="AK108" s="332">
        <v>93000000000</v>
      </c>
      <c r="AL108" s="332" t="s">
        <v>184</v>
      </c>
      <c r="AM108" s="369"/>
      <c r="AN108" s="369"/>
      <c r="AO108" s="317">
        <f t="shared" si="6"/>
        <v>46786</v>
      </c>
      <c r="AP108" s="282"/>
      <c r="AQ108" s="282"/>
      <c r="AR108" s="282"/>
      <c r="AS108" s="282"/>
      <c r="AT108" s="282"/>
      <c r="AU108" s="346"/>
      <c r="AV108" s="348"/>
      <c r="AW108" s="349"/>
      <c r="AX108" s="282"/>
      <c r="AY108" s="282"/>
      <c r="AZ108" s="282"/>
      <c r="BA108" s="282"/>
      <c r="BB108" s="282"/>
    </row>
    <row r="109" spans="1:55" s="285" customFormat="1" ht="47.25" x14ac:dyDescent="0.25">
      <c r="A109" s="282" t="s">
        <v>629</v>
      </c>
      <c r="B109" s="351"/>
      <c r="C109" s="44" t="s">
        <v>629</v>
      </c>
      <c r="D109" s="44"/>
      <c r="E109" s="21" t="s">
        <v>57</v>
      </c>
      <c r="F109" s="22" t="s">
        <v>178</v>
      </c>
      <c r="G109" s="19" t="s">
        <v>59</v>
      </c>
      <c r="H109" s="23"/>
      <c r="I109" s="21" t="s">
        <v>679</v>
      </c>
      <c r="J109" s="20" t="s">
        <v>680</v>
      </c>
      <c r="K109" s="20" t="s">
        <v>681</v>
      </c>
      <c r="L109" s="19">
        <v>2</v>
      </c>
      <c r="M109" s="24"/>
      <c r="N109" s="24"/>
      <c r="O109" s="21"/>
      <c r="P109" s="21"/>
      <c r="Q109" s="227"/>
      <c r="R109" s="25"/>
      <c r="S109" s="330"/>
      <c r="T109" s="323"/>
      <c r="U109" s="330"/>
      <c r="V109" s="330"/>
      <c r="W109" s="287"/>
      <c r="X109" s="287"/>
      <c r="Y109" s="287"/>
      <c r="Z109" s="26">
        <v>46631</v>
      </c>
      <c r="AA109" s="27">
        <f t="shared" si="5"/>
        <v>46676</v>
      </c>
      <c r="AB109" s="331"/>
      <c r="AC109" s="331"/>
      <c r="AD109" s="331"/>
      <c r="AE109" s="331"/>
      <c r="AF109" s="332"/>
      <c r="AG109" s="332"/>
      <c r="AH109" s="44"/>
      <c r="AI109" s="331"/>
      <c r="AJ109" s="331"/>
      <c r="AK109" s="332">
        <v>93000000000</v>
      </c>
      <c r="AL109" s="332" t="s">
        <v>184</v>
      </c>
      <c r="AM109" s="369"/>
      <c r="AN109" s="369"/>
      <c r="AO109" s="317">
        <f t="shared" si="6"/>
        <v>46786</v>
      </c>
      <c r="AP109" s="282"/>
      <c r="AQ109" s="282"/>
      <c r="AR109" s="282"/>
      <c r="AS109" s="282"/>
      <c r="AT109" s="282"/>
      <c r="AU109" s="346"/>
      <c r="AV109" s="348"/>
      <c r="AW109" s="349"/>
      <c r="AX109" s="282"/>
      <c r="AY109" s="282"/>
      <c r="AZ109" s="282"/>
      <c r="BA109" s="282"/>
      <c r="BB109" s="282"/>
    </row>
    <row r="110" spans="1:55" s="285" customFormat="1" ht="47.25" x14ac:dyDescent="0.25">
      <c r="A110" s="338" t="s">
        <v>957</v>
      </c>
      <c r="B110" s="351"/>
      <c r="C110" s="44" t="s">
        <v>629</v>
      </c>
      <c r="D110" s="44"/>
      <c r="E110" s="21" t="s">
        <v>57</v>
      </c>
      <c r="F110" s="22" t="s">
        <v>178</v>
      </c>
      <c r="G110" s="19" t="s">
        <v>59</v>
      </c>
      <c r="H110" s="23"/>
      <c r="I110" s="21" t="s">
        <v>683</v>
      </c>
      <c r="J110" s="133" t="s">
        <v>684</v>
      </c>
      <c r="K110" s="234" t="s">
        <v>685</v>
      </c>
      <c r="L110" s="19">
        <v>2</v>
      </c>
      <c r="M110" s="24"/>
      <c r="N110" s="24"/>
      <c r="O110" s="21"/>
      <c r="P110" s="21"/>
      <c r="Q110" s="227"/>
      <c r="R110" s="25"/>
      <c r="S110" s="330"/>
      <c r="T110" s="323"/>
      <c r="U110" s="330"/>
      <c r="V110" s="330"/>
      <c r="W110" s="287"/>
      <c r="X110" s="287"/>
      <c r="Y110" s="287"/>
      <c r="Z110" s="26">
        <v>46631</v>
      </c>
      <c r="AA110" s="27">
        <f t="shared" si="5"/>
        <v>46676</v>
      </c>
      <c r="AB110" s="331"/>
      <c r="AC110" s="331"/>
      <c r="AD110" s="331"/>
      <c r="AE110" s="331"/>
      <c r="AF110" s="332"/>
      <c r="AG110" s="332"/>
      <c r="AH110" s="44"/>
      <c r="AI110" s="331"/>
      <c r="AJ110" s="331"/>
      <c r="AK110" s="332">
        <v>93000000000</v>
      </c>
      <c r="AL110" s="332" t="s">
        <v>184</v>
      </c>
      <c r="AM110" s="369"/>
      <c r="AN110" s="369"/>
      <c r="AO110" s="317">
        <f t="shared" si="6"/>
        <v>46786</v>
      </c>
      <c r="AP110" s="282"/>
      <c r="AQ110" s="282"/>
      <c r="AR110" s="282"/>
      <c r="AS110" s="282"/>
      <c r="AT110" s="282"/>
      <c r="AU110" s="346"/>
      <c r="AV110" s="348"/>
      <c r="AW110" s="349"/>
      <c r="AX110" s="282"/>
      <c r="AY110" s="282"/>
      <c r="AZ110" s="282"/>
      <c r="BA110" s="331"/>
      <c r="BB110" s="282"/>
    </row>
    <row r="111" spans="1:55" s="285" customFormat="1" ht="47.25" x14ac:dyDescent="0.25">
      <c r="A111" s="127" t="s">
        <v>471</v>
      </c>
      <c r="B111" s="372"/>
      <c r="C111" s="44" t="s">
        <v>629</v>
      </c>
      <c r="D111" s="44"/>
      <c r="E111" s="21" t="s">
        <v>57</v>
      </c>
      <c r="F111" s="22" t="s">
        <v>178</v>
      </c>
      <c r="G111" s="19" t="s">
        <v>59</v>
      </c>
      <c r="H111" s="23"/>
      <c r="I111" s="21" t="s">
        <v>687</v>
      </c>
      <c r="J111" s="133" t="s">
        <v>684</v>
      </c>
      <c r="K111" s="234" t="s">
        <v>685</v>
      </c>
      <c r="L111" s="19">
        <v>2</v>
      </c>
      <c r="M111" s="24"/>
      <c r="N111" s="24"/>
      <c r="O111" s="21"/>
      <c r="P111" s="21"/>
      <c r="Q111" s="227"/>
      <c r="R111" s="25"/>
      <c r="S111" s="330"/>
      <c r="T111" s="323"/>
      <c r="U111" s="330"/>
      <c r="V111" s="330"/>
      <c r="W111" s="287"/>
      <c r="X111" s="287"/>
      <c r="Y111" s="287"/>
      <c r="Z111" s="26">
        <v>46631</v>
      </c>
      <c r="AA111" s="27">
        <f t="shared" si="5"/>
        <v>46676</v>
      </c>
      <c r="AB111" s="331"/>
      <c r="AC111" s="331"/>
      <c r="AD111" s="331"/>
      <c r="AE111" s="331"/>
      <c r="AF111" s="332"/>
      <c r="AG111" s="332"/>
      <c r="AH111" s="44"/>
      <c r="AI111" s="331"/>
      <c r="AJ111" s="331"/>
      <c r="AK111" s="332">
        <v>93000000000</v>
      </c>
      <c r="AL111" s="332" t="s">
        <v>184</v>
      </c>
      <c r="AM111" s="369"/>
      <c r="AN111" s="369"/>
      <c r="AO111" s="317">
        <f t="shared" si="6"/>
        <v>46786</v>
      </c>
      <c r="AP111" s="282"/>
      <c r="AQ111" s="282"/>
      <c r="AR111" s="282"/>
      <c r="AS111" s="282"/>
      <c r="AT111" s="282"/>
      <c r="AU111" s="346"/>
      <c r="AV111" s="348"/>
      <c r="AW111" s="349"/>
      <c r="AX111" s="282"/>
      <c r="AY111" s="282"/>
      <c r="AZ111" s="282"/>
      <c r="BA111" s="331"/>
      <c r="BB111" s="332"/>
    </row>
    <row r="112" spans="1:55" s="285" customFormat="1" ht="47.25" x14ac:dyDescent="0.25">
      <c r="A112" s="338" t="s">
        <v>471</v>
      </c>
      <c r="B112" s="351"/>
      <c r="C112" s="44" t="s">
        <v>629</v>
      </c>
      <c r="D112" s="44"/>
      <c r="E112" s="21" t="s">
        <v>57</v>
      </c>
      <c r="F112" s="22" t="s">
        <v>178</v>
      </c>
      <c r="G112" s="19" t="s">
        <v>59</v>
      </c>
      <c r="H112" s="23"/>
      <c r="I112" s="21" t="s">
        <v>689</v>
      </c>
      <c r="J112" s="133" t="s">
        <v>684</v>
      </c>
      <c r="K112" s="234" t="s">
        <v>685</v>
      </c>
      <c r="L112" s="19">
        <v>2</v>
      </c>
      <c r="M112" s="24"/>
      <c r="N112" s="24"/>
      <c r="O112" s="21"/>
      <c r="P112" s="21"/>
      <c r="Q112" s="227"/>
      <c r="R112" s="25"/>
      <c r="S112" s="330"/>
      <c r="T112" s="323"/>
      <c r="U112" s="330"/>
      <c r="V112" s="330"/>
      <c r="W112" s="287"/>
      <c r="X112" s="287"/>
      <c r="Y112" s="287"/>
      <c r="Z112" s="26">
        <v>46631</v>
      </c>
      <c r="AA112" s="27">
        <f t="shared" si="5"/>
        <v>46676</v>
      </c>
      <c r="AB112" s="331"/>
      <c r="AC112" s="331"/>
      <c r="AD112" s="331"/>
      <c r="AE112" s="331"/>
      <c r="AF112" s="332"/>
      <c r="AG112" s="332"/>
      <c r="AH112" s="44"/>
      <c r="AI112" s="331"/>
      <c r="AJ112" s="331"/>
      <c r="AK112" s="332">
        <v>93000000000</v>
      </c>
      <c r="AL112" s="332" t="s">
        <v>184</v>
      </c>
      <c r="AM112" s="369"/>
      <c r="AN112" s="369"/>
      <c r="AO112" s="317">
        <f t="shared" si="6"/>
        <v>46786</v>
      </c>
      <c r="AP112" s="282"/>
      <c r="AQ112" s="282"/>
      <c r="AR112" s="282"/>
      <c r="AS112" s="282"/>
      <c r="AT112" s="282"/>
      <c r="AU112" s="346"/>
      <c r="AV112" s="348"/>
      <c r="AW112" s="349"/>
      <c r="AX112" s="282"/>
      <c r="AY112" s="282"/>
      <c r="AZ112" s="282"/>
      <c r="BA112" s="282"/>
      <c r="BB112" s="282"/>
    </row>
    <row r="113" spans="1:55" s="285" customFormat="1" ht="47.25" x14ac:dyDescent="0.25">
      <c r="A113" s="338" t="s">
        <v>629</v>
      </c>
      <c r="B113" s="351"/>
      <c r="C113" s="44" t="s">
        <v>629</v>
      </c>
      <c r="D113" s="44"/>
      <c r="E113" s="21" t="s">
        <v>57</v>
      </c>
      <c r="F113" s="22" t="s">
        <v>178</v>
      </c>
      <c r="G113" s="19" t="s">
        <v>59</v>
      </c>
      <c r="H113" s="23"/>
      <c r="I113" s="21" t="s">
        <v>691</v>
      </c>
      <c r="J113" s="133" t="s">
        <v>293</v>
      </c>
      <c r="K113" s="235" t="s">
        <v>692</v>
      </c>
      <c r="L113" s="19">
        <v>2</v>
      </c>
      <c r="M113" s="24"/>
      <c r="N113" s="24"/>
      <c r="O113" s="21"/>
      <c r="P113" s="21"/>
      <c r="Q113" s="227"/>
      <c r="R113" s="25"/>
      <c r="S113" s="330"/>
      <c r="T113" s="323"/>
      <c r="U113" s="330"/>
      <c r="V113" s="330"/>
      <c r="W113" s="287"/>
      <c r="X113" s="287"/>
      <c r="Y113" s="287"/>
      <c r="Z113" s="26">
        <v>46631</v>
      </c>
      <c r="AA113" s="27">
        <f t="shared" si="5"/>
        <v>46676</v>
      </c>
      <c r="AB113" s="331"/>
      <c r="AC113" s="331"/>
      <c r="AD113" s="331"/>
      <c r="AE113" s="331"/>
      <c r="AF113" s="332"/>
      <c r="AG113" s="332"/>
      <c r="AH113" s="44"/>
      <c r="AI113" s="331"/>
      <c r="AJ113" s="331"/>
      <c r="AK113" s="332">
        <v>93000000000</v>
      </c>
      <c r="AL113" s="332" t="s">
        <v>184</v>
      </c>
      <c r="AM113" s="369"/>
      <c r="AN113" s="369"/>
      <c r="AO113" s="317">
        <f t="shared" si="6"/>
        <v>46786</v>
      </c>
      <c r="AP113" s="282"/>
      <c r="AQ113" s="282"/>
      <c r="AR113" s="282"/>
      <c r="AS113" s="282"/>
      <c r="AT113" s="282"/>
      <c r="AU113" s="346"/>
      <c r="AV113" s="348"/>
      <c r="AW113" s="349"/>
      <c r="AX113" s="282"/>
      <c r="AY113" s="282"/>
      <c r="AZ113" s="282"/>
      <c r="BA113" s="282"/>
      <c r="BB113" s="282"/>
    </row>
    <row r="114" spans="1:55" s="285" customFormat="1" ht="47.25" x14ac:dyDescent="0.25">
      <c r="A114" s="338" t="s">
        <v>629</v>
      </c>
      <c r="B114" s="351"/>
      <c r="C114" s="44" t="s">
        <v>629</v>
      </c>
      <c r="D114" s="44"/>
      <c r="E114" s="21" t="s">
        <v>57</v>
      </c>
      <c r="F114" s="22" t="s">
        <v>178</v>
      </c>
      <c r="G114" s="19" t="s">
        <v>59</v>
      </c>
      <c r="H114" s="23"/>
      <c r="I114" s="21" t="s">
        <v>694</v>
      </c>
      <c r="J114" s="133" t="s">
        <v>645</v>
      </c>
      <c r="K114" s="234" t="s">
        <v>695</v>
      </c>
      <c r="L114" s="19">
        <v>2</v>
      </c>
      <c r="M114" s="24"/>
      <c r="N114" s="24"/>
      <c r="O114" s="21"/>
      <c r="P114" s="21"/>
      <c r="Q114" s="227"/>
      <c r="R114" s="25"/>
      <c r="S114" s="330"/>
      <c r="T114" s="323"/>
      <c r="U114" s="330"/>
      <c r="V114" s="330"/>
      <c r="W114" s="287"/>
      <c r="X114" s="287"/>
      <c r="Y114" s="287"/>
      <c r="Z114" s="26">
        <v>46631</v>
      </c>
      <c r="AA114" s="27">
        <f t="shared" si="5"/>
        <v>46676</v>
      </c>
      <c r="AB114" s="331"/>
      <c r="AC114" s="331"/>
      <c r="AD114" s="331"/>
      <c r="AE114" s="331"/>
      <c r="AF114" s="332"/>
      <c r="AG114" s="332"/>
      <c r="AH114" s="44"/>
      <c r="AI114" s="331"/>
      <c r="AJ114" s="331"/>
      <c r="AK114" s="332">
        <v>93000000000</v>
      </c>
      <c r="AL114" s="332" t="s">
        <v>184</v>
      </c>
      <c r="AM114" s="369"/>
      <c r="AN114" s="369"/>
      <c r="AO114" s="317">
        <f t="shared" si="6"/>
        <v>46786</v>
      </c>
      <c r="AP114" s="282"/>
      <c r="AQ114" s="282"/>
      <c r="AR114" s="282"/>
      <c r="AS114" s="282"/>
      <c r="AT114" s="282"/>
      <c r="AU114" s="346"/>
      <c r="AV114" s="348"/>
      <c r="AW114" s="349"/>
      <c r="AX114" s="282"/>
      <c r="AY114" s="282"/>
      <c r="AZ114" s="282"/>
      <c r="BA114" s="282"/>
      <c r="BB114" s="282"/>
    </row>
    <row r="115" spans="1:55" s="285" customFormat="1" ht="47.25" x14ac:dyDescent="0.25">
      <c r="A115" s="338" t="s">
        <v>471</v>
      </c>
      <c r="B115" s="351"/>
      <c r="C115" s="44" t="s">
        <v>629</v>
      </c>
      <c r="D115" s="44"/>
      <c r="E115" s="21" t="s">
        <v>57</v>
      </c>
      <c r="F115" s="22" t="s">
        <v>178</v>
      </c>
      <c r="G115" s="19" t="s">
        <v>59</v>
      </c>
      <c r="H115" s="23"/>
      <c r="I115" s="21" t="s">
        <v>697</v>
      </c>
      <c r="J115" s="133" t="s">
        <v>698</v>
      </c>
      <c r="K115" s="234" t="s">
        <v>699</v>
      </c>
      <c r="L115" s="19">
        <v>2</v>
      </c>
      <c r="M115" s="24"/>
      <c r="N115" s="24"/>
      <c r="O115" s="21"/>
      <c r="P115" s="21"/>
      <c r="Q115" s="227"/>
      <c r="R115" s="25"/>
      <c r="S115" s="330"/>
      <c r="T115" s="323"/>
      <c r="U115" s="330"/>
      <c r="V115" s="330"/>
      <c r="W115" s="287"/>
      <c r="X115" s="287"/>
      <c r="Y115" s="287"/>
      <c r="Z115" s="26">
        <v>46631</v>
      </c>
      <c r="AA115" s="27">
        <f t="shared" si="5"/>
        <v>46676</v>
      </c>
      <c r="AB115" s="331"/>
      <c r="AC115" s="331"/>
      <c r="AD115" s="331"/>
      <c r="AE115" s="331"/>
      <c r="AF115" s="332"/>
      <c r="AG115" s="332"/>
      <c r="AH115" s="44"/>
      <c r="AI115" s="331"/>
      <c r="AJ115" s="331"/>
      <c r="AK115" s="332">
        <v>93000000000</v>
      </c>
      <c r="AL115" s="332" t="s">
        <v>184</v>
      </c>
      <c r="AM115" s="369"/>
      <c r="AN115" s="369"/>
      <c r="AO115" s="317">
        <f t="shared" si="6"/>
        <v>46786</v>
      </c>
      <c r="AP115" s="282"/>
      <c r="AQ115" s="282"/>
      <c r="AR115" s="282"/>
      <c r="AS115" s="282"/>
      <c r="AT115" s="282"/>
      <c r="AU115" s="346"/>
      <c r="AV115" s="348"/>
      <c r="AW115" s="349"/>
      <c r="AX115" s="282"/>
      <c r="AY115" s="282"/>
      <c r="AZ115" s="282"/>
      <c r="BA115" s="282"/>
      <c r="BB115" s="282"/>
    </row>
    <row r="116" spans="1:55" s="100" customFormat="1" ht="47.25" x14ac:dyDescent="0.25">
      <c r="A116" s="44" t="s">
        <v>905</v>
      </c>
      <c r="B116" s="114"/>
      <c r="C116" s="44" t="s">
        <v>629</v>
      </c>
      <c r="D116" s="44"/>
      <c r="E116" s="21" t="s">
        <v>57</v>
      </c>
      <c r="F116" s="22" t="s">
        <v>178</v>
      </c>
      <c r="G116" s="19" t="s">
        <v>59</v>
      </c>
      <c r="H116" s="23"/>
      <c r="I116" s="21" t="s">
        <v>846</v>
      </c>
      <c r="J116" s="133" t="s">
        <v>113</v>
      </c>
      <c r="K116" s="234" t="s">
        <v>114</v>
      </c>
      <c r="L116" s="19">
        <v>2</v>
      </c>
      <c r="M116" s="24"/>
      <c r="N116" s="24"/>
      <c r="O116" s="21"/>
      <c r="P116" s="21"/>
      <c r="Q116" s="227"/>
      <c r="R116" s="25"/>
      <c r="S116" s="330"/>
      <c r="T116" s="323"/>
      <c r="U116" s="330"/>
      <c r="V116" s="330"/>
      <c r="W116" s="287"/>
      <c r="X116" s="287"/>
      <c r="Y116" s="287"/>
      <c r="Z116" s="26">
        <v>46631</v>
      </c>
      <c r="AA116" s="27">
        <f t="shared" si="5"/>
        <v>46676</v>
      </c>
      <c r="AB116" s="331"/>
      <c r="AC116" s="331"/>
      <c r="AD116" s="331"/>
      <c r="AE116" s="331"/>
      <c r="AF116" s="332"/>
      <c r="AG116" s="332"/>
      <c r="AH116" s="44"/>
      <c r="AI116" s="331"/>
      <c r="AJ116" s="331"/>
      <c r="AK116" s="332">
        <v>93000000000</v>
      </c>
      <c r="AL116" s="332" t="s">
        <v>184</v>
      </c>
      <c r="AM116" s="369"/>
      <c r="AN116" s="369"/>
      <c r="AO116" s="317">
        <f t="shared" si="6"/>
        <v>46786</v>
      </c>
      <c r="AP116" s="43"/>
      <c r="AQ116" s="43"/>
      <c r="AR116" s="20"/>
      <c r="AS116" s="20"/>
      <c r="AT116" s="20"/>
      <c r="AU116" s="20"/>
      <c r="AV116" s="20"/>
      <c r="AW116" s="111"/>
      <c r="AX116" s="116"/>
      <c r="AY116" s="117"/>
      <c r="AZ116" s="20"/>
      <c r="BA116" s="20"/>
      <c r="BB116" s="20"/>
      <c r="BC116" s="20"/>
    </row>
    <row r="117" spans="1:55" s="100" customFormat="1" ht="61.9" customHeight="1" x14ac:dyDescent="0.25">
      <c r="A117" s="275" t="s">
        <v>905</v>
      </c>
      <c r="B117" s="114"/>
      <c r="C117" s="44" t="s">
        <v>629</v>
      </c>
      <c r="D117" s="44"/>
      <c r="E117" s="21" t="s">
        <v>57</v>
      </c>
      <c r="F117" s="22" t="s">
        <v>178</v>
      </c>
      <c r="G117" s="19" t="s">
        <v>59</v>
      </c>
      <c r="H117" s="23"/>
      <c r="I117" s="21" t="s">
        <v>847</v>
      </c>
      <c r="J117" s="133" t="s">
        <v>113</v>
      </c>
      <c r="K117" s="234" t="s">
        <v>1010</v>
      </c>
      <c r="L117" s="19">
        <v>2</v>
      </c>
      <c r="M117" s="24"/>
      <c r="N117" s="24"/>
      <c r="O117" s="21"/>
      <c r="P117" s="21"/>
      <c r="Q117" s="227"/>
      <c r="R117" s="25"/>
      <c r="S117" s="330"/>
      <c r="T117" s="323"/>
      <c r="U117" s="330"/>
      <c r="V117" s="330"/>
      <c r="W117" s="287"/>
      <c r="X117" s="287"/>
      <c r="Y117" s="287"/>
      <c r="Z117" s="26">
        <v>46631</v>
      </c>
      <c r="AA117" s="27">
        <f t="shared" si="5"/>
        <v>46676</v>
      </c>
      <c r="AB117" s="331"/>
      <c r="AC117" s="331"/>
      <c r="AD117" s="331"/>
      <c r="AE117" s="331"/>
      <c r="AF117" s="332"/>
      <c r="AG117" s="332"/>
      <c r="AH117" s="331"/>
      <c r="AI117" s="331"/>
      <c r="AJ117" s="331"/>
      <c r="AK117" s="332">
        <v>93000000000</v>
      </c>
      <c r="AL117" s="332" t="s">
        <v>184</v>
      </c>
      <c r="AM117" s="369"/>
      <c r="AN117" s="369"/>
      <c r="AO117" s="317">
        <f t="shared" si="6"/>
        <v>46786</v>
      </c>
      <c r="AP117" s="43"/>
      <c r="AQ117" s="43"/>
      <c r="AR117" s="20"/>
      <c r="AS117" s="20"/>
      <c r="AT117" s="20"/>
      <c r="AU117" s="20"/>
      <c r="AV117" s="20"/>
      <c r="AW117" s="111"/>
      <c r="AX117" s="116"/>
      <c r="AY117" s="117"/>
      <c r="AZ117" s="20"/>
      <c r="BA117" s="20"/>
      <c r="BB117" s="20"/>
      <c r="BC117" s="20"/>
    </row>
    <row r="118" spans="1:55" s="100" customFormat="1" ht="47.25" x14ac:dyDescent="0.25">
      <c r="A118" s="24" t="s">
        <v>471</v>
      </c>
      <c r="B118" s="114"/>
      <c r="C118" s="44" t="s">
        <v>629</v>
      </c>
      <c r="D118" s="331"/>
      <c r="E118" s="282" t="s">
        <v>57</v>
      </c>
      <c r="F118" s="282" t="s">
        <v>591</v>
      </c>
      <c r="G118" s="282" t="s">
        <v>59</v>
      </c>
      <c r="H118" s="282">
        <v>1</v>
      </c>
      <c r="I118" s="282" t="s">
        <v>660</v>
      </c>
      <c r="J118" s="282" t="s">
        <v>661</v>
      </c>
      <c r="K118" s="282" t="s">
        <v>725</v>
      </c>
      <c r="L118" s="282">
        <v>2</v>
      </c>
      <c r="M118" s="282"/>
      <c r="N118" s="282"/>
      <c r="O118" s="282"/>
      <c r="P118" s="332"/>
      <c r="Q118" s="229"/>
      <c r="R118" s="229"/>
      <c r="S118" s="229"/>
      <c r="T118" s="229"/>
      <c r="U118" s="229"/>
      <c r="V118" s="229"/>
      <c r="W118" s="20"/>
      <c r="X118" s="20"/>
      <c r="Y118" s="20"/>
      <c r="Z118" s="346">
        <v>46417</v>
      </c>
      <c r="AA118" s="346">
        <f t="shared" si="5"/>
        <v>46462</v>
      </c>
      <c r="AB118" s="282"/>
      <c r="AC118" s="282"/>
      <c r="AD118" s="282"/>
      <c r="AE118" s="282"/>
      <c r="AF118" s="282"/>
      <c r="AG118" s="282"/>
      <c r="AH118" s="282"/>
      <c r="AI118" s="332"/>
      <c r="AJ118" s="282"/>
      <c r="AK118" s="331">
        <v>93000000000</v>
      </c>
      <c r="AL118" s="358" t="s">
        <v>68</v>
      </c>
      <c r="AM118" s="346"/>
      <c r="AN118" s="346"/>
      <c r="AO118" s="111">
        <v>46752</v>
      </c>
      <c r="AP118" s="43"/>
      <c r="AQ118" s="43"/>
      <c r="AR118" s="20"/>
      <c r="AS118" s="20"/>
      <c r="AT118" s="20"/>
      <c r="AU118" s="20"/>
      <c r="AV118" s="20"/>
      <c r="AW118" s="111"/>
      <c r="AX118" s="116"/>
      <c r="AY118" s="117"/>
      <c r="AZ118" s="20"/>
      <c r="BA118" s="20"/>
      <c r="BB118" s="20"/>
      <c r="BC118" s="20"/>
    </row>
    <row r="119" spans="1:55" s="100" customFormat="1" ht="56.45" customHeight="1" x14ac:dyDescent="0.25">
      <c r="A119" s="135" t="s">
        <v>629</v>
      </c>
      <c r="B119" s="230"/>
      <c r="C119" s="44" t="s">
        <v>629</v>
      </c>
      <c r="D119" s="331"/>
      <c r="E119" s="282" t="s">
        <v>520</v>
      </c>
      <c r="F119" s="282" t="s">
        <v>591</v>
      </c>
      <c r="G119" s="282" t="s">
        <v>59</v>
      </c>
      <c r="H119" s="282">
        <v>1</v>
      </c>
      <c r="I119" s="282" t="s">
        <v>717</v>
      </c>
      <c r="J119" s="333" t="s">
        <v>730</v>
      </c>
      <c r="K119" s="333" t="s">
        <v>731</v>
      </c>
      <c r="L119" s="355">
        <v>2</v>
      </c>
      <c r="M119" s="282"/>
      <c r="N119" s="282"/>
      <c r="O119" s="282"/>
      <c r="P119" s="332"/>
      <c r="Q119" s="229"/>
      <c r="R119" s="229"/>
      <c r="S119" s="229"/>
      <c r="T119" s="229"/>
      <c r="U119" s="229"/>
      <c r="V119" s="229"/>
      <c r="W119" s="20"/>
      <c r="X119" s="20"/>
      <c r="Y119" s="20"/>
      <c r="Z119" s="346">
        <v>46445</v>
      </c>
      <c r="AA119" s="346">
        <f t="shared" si="5"/>
        <v>46490</v>
      </c>
      <c r="AB119" s="282"/>
      <c r="AC119" s="282"/>
      <c r="AD119" s="282"/>
      <c r="AE119" s="282"/>
      <c r="AF119" s="282"/>
      <c r="AG119" s="282"/>
      <c r="AH119" s="282"/>
      <c r="AI119" s="282"/>
      <c r="AJ119" s="282"/>
      <c r="AK119" s="354">
        <v>93000000000</v>
      </c>
      <c r="AL119" s="282" t="s">
        <v>68</v>
      </c>
      <c r="AM119" s="346"/>
      <c r="AN119" s="346"/>
      <c r="AO119" s="346">
        <v>46568</v>
      </c>
      <c r="AP119" s="43"/>
      <c r="AQ119" s="43"/>
      <c r="AR119" s="20"/>
      <c r="AS119" s="43"/>
      <c r="AT119" s="43"/>
      <c r="AU119" s="43"/>
      <c r="AV119" s="43"/>
      <c r="AW119" s="43"/>
      <c r="AX119" s="43"/>
      <c r="AY119" s="43"/>
      <c r="AZ119" s="43"/>
      <c r="BA119" s="43"/>
      <c r="BB119" s="43"/>
      <c r="BC119" s="43"/>
    </row>
    <row r="120" spans="1:55" s="100" customFormat="1" ht="70.900000000000006" customHeight="1" x14ac:dyDescent="0.25">
      <c r="A120" s="135" t="s">
        <v>629</v>
      </c>
      <c r="B120" s="230"/>
      <c r="C120" s="44" t="s">
        <v>629</v>
      </c>
      <c r="D120" s="331"/>
      <c r="E120" s="282" t="s">
        <v>520</v>
      </c>
      <c r="F120" s="282" t="s">
        <v>591</v>
      </c>
      <c r="G120" s="282" t="s">
        <v>59</v>
      </c>
      <c r="H120" s="282">
        <v>1</v>
      </c>
      <c r="I120" s="282" t="s">
        <v>706</v>
      </c>
      <c r="J120" s="333" t="s">
        <v>722</v>
      </c>
      <c r="K120" s="333" t="s">
        <v>733</v>
      </c>
      <c r="L120" s="355">
        <v>2</v>
      </c>
      <c r="M120" s="282"/>
      <c r="N120" s="282"/>
      <c r="O120" s="282"/>
      <c r="P120" s="332"/>
      <c r="Q120" s="229"/>
      <c r="R120" s="229"/>
      <c r="S120" s="229"/>
      <c r="T120" s="228"/>
      <c r="U120" s="229"/>
      <c r="V120" s="229"/>
      <c r="W120" s="20"/>
      <c r="X120" s="20"/>
      <c r="Y120" s="20"/>
      <c r="Z120" s="111">
        <v>46494</v>
      </c>
      <c r="AA120" s="111">
        <f t="shared" si="5"/>
        <v>46539</v>
      </c>
      <c r="AB120" s="20"/>
      <c r="AC120" s="282"/>
      <c r="AD120" s="282"/>
      <c r="AE120" s="282"/>
      <c r="AF120" s="282"/>
      <c r="AG120" s="282"/>
      <c r="AH120" s="282"/>
      <c r="AI120" s="353"/>
      <c r="AJ120" s="282"/>
      <c r="AK120" s="354">
        <v>93000000000</v>
      </c>
      <c r="AL120" s="282" t="s">
        <v>68</v>
      </c>
      <c r="AM120" s="346"/>
      <c r="AN120" s="346"/>
      <c r="AO120" s="111">
        <v>46752</v>
      </c>
      <c r="AP120" s="43"/>
      <c r="AQ120" s="43"/>
      <c r="AR120" s="20"/>
      <c r="AS120" s="43"/>
      <c r="AT120" s="43"/>
      <c r="AU120" s="43"/>
      <c r="AV120" s="43"/>
      <c r="AW120" s="43"/>
      <c r="AX120" s="43"/>
      <c r="AY120" s="43"/>
      <c r="AZ120" s="43"/>
      <c r="BA120" s="43"/>
      <c r="BB120" s="43"/>
      <c r="BC120" s="43"/>
    </row>
    <row r="121" spans="1:55" s="100" customFormat="1" ht="72.599999999999994" customHeight="1" x14ac:dyDescent="0.25">
      <c r="A121" s="135" t="s">
        <v>629</v>
      </c>
      <c r="B121" s="230"/>
      <c r="C121" s="44" t="s">
        <v>629</v>
      </c>
      <c r="D121" s="331"/>
      <c r="E121" s="282" t="s">
        <v>520</v>
      </c>
      <c r="F121" s="282" t="s">
        <v>591</v>
      </c>
      <c r="G121" s="282" t="s">
        <v>59</v>
      </c>
      <c r="H121" s="282">
        <v>1</v>
      </c>
      <c r="I121" s="282" t="s">
        <v>701</v>
      </c>
      <c r="J121" s="333" t="s">
        <v>735</v>
      </c>
      <c r="K121" s="333" t="s">
        <v>703</v>
      </c>
      <c r="L121" s="355">
        <v>2</v>
      </c>
      <c r="M121" s="282"/>
      <c r="N121" s="282"/>
      <c r="O121" s="282"/>
      <c r="P121" s="332"/>
      <c r="Q121" s="229"/>
      <c r="R121" s="229"/>
      <c r="S121" s="229"/>
      <c r="T121" s="229"/>
      <c r="U121" s="229"/>
      <c r="V121" s="229"/>
      <c r="W121" s="20"/>
      <c r="X121" s="20"/>
      <c r="Y121" s="20"/>
      <c r="Z121" s="346">
        <v>46494</v>
      </c>
      <c r="AA121" s="346">
        <f t="shared" si="5"/>
        <v>46539</v>
      </c>
      <c r="AB121" s="282"/>
      <c r="AC121" s="282"/>
      <c r="AD121" s="282"/>
      <c r="AE121" s="282"/>
      <c r="AF121" s="282"/>
      <c r="AG121" s="282"/>
      <c r="AH121" s="282"/>
      <c r="AI121" s="353"/>
      <c r="AJ121" s="109"/>
      <c r="AK121" s="354">
        <v>93000000000</v>
      </c>
      <c r="AL121" s="282" t="s">
        <v>68</v>
      </c>
      <c r="AM121" s="346"/>
      <c r="AN121" s="346"/>
      <c r="AO121" s="111">
        <v>46752</v>
      </c>
      <c r="AP121" s="43"/>
      <c r="AQ121" s="43"/>
      <c r="AR121" s="20"/>
      <c r="AS121" s="43"/>
      <c r="AT121" s="43"/>
      <c r="AU121" s="43"/>
      <c r="AV121" s="43"/>
      <c r="AW121" s="43"/>
      <c r="AX121" s="43"/>
      <c r="AY121" s="43"/>
      <c r="AZ121" s="43"/>
      <c r="BA121" s="43"/>
      <c r="BB121" s="43"/>
      <c r="BC121" s="43"/>
    </row>
    <row r="122" spans="1:55" s="100" customFormat="1" ht="70.900000000000006" customHeight="1" x14ac:dyDescent="0.25">
      <c r="A122" s="135" t="s">
        <v>629</v>
      </c>
      <c r="B122" s="230"/>
      <c r="C122" s="44" t="s">
        <v>629</v>
      </c>
      <c r="D122" s="43"/>
      <c r="E122" s="17" t="s">
        <v>57</v>
      </c>
      <c r="F122" s="19" t="s">
        <v>541</v>
      </c>
      <c r="G122" s="19" t="s">
        <v>59</v>
      </c>
      <c r="H122" s="19">
        <v>1</v>
      </c>
      <c r="I122" s="19" t="s">
        <v>751</v>
      </c>
      <c r="J122" s="19" t="s">
        <v>752</v>
      </c>
      <c r="K122" s="17" t="s">
        <v>752</v>
      </c>
      <c r="L122" s="19">
        <v>2</v>
      </c>
      <c r="M122" s="19"/>
      <c r="N122" s="20"/>
      <c r="O122" s="43"/>
      <c r="P122" s="20"/>
      <c r="Q122" s="231"/>
      <c r="R122" s="232"/>
      <c r="S122" s="233"/>
      <c r="T122" s="233"/>
      <c r="U122" s="43"/>
      <c r="V122" s="43"/>
      <c r="W122" s="43"/>
      <c r="X122" s="43"/>
      <c r="Y122" s="20"/>
      <c r="Z122" s="111">
        <v>46415</v>
      </c>
      <c r="AA122" s="136">
        <f t="shared" si="5"/>
        <v>46460</v>
      </c>
      <c r="AB122" s="43"/>
      <c r="AC122" s="43"/>
      <c r="AD122" s="43"/>
      <c r="AE122" s="43"/>
      <c r="AF122" s="43"/>
      <c r="AG122" s="43"/>
      <c r="AH122" s="19"/>
      <c r="AI122" s="46"/>
      <c r="AJ122" s="46"/>
      <c r="AK122" s="46" t="s">
        <v>546</v>
      </c>
      <c r="AL122" s="46" t="s">
        <v>68</v>
      </c>
      <c r="AM122" s="111"/>
      <c r="AN122" s="111"/>
      <c r="AO122" s="111">
        <v>46510</v>
      </c>
      <c r="AP122" s="43"/>
      <c r="AQ122" s="43"/>
      <c r="AR122" s="20"/>
      <c r="AS122" s="43"/>
      <c r="AT122" s="43"/>
      <c r="AU122" s="43"/>
      <c r="AV122" s="43"/>
      <c r="AW122" s="43"/>
      <c r="AX122" s="43"/>
      <c r="AY122" s="43"/>
      <c r="AZ122" s="43"/>
      <c r="BA122" s="43"/>
      <c r="BB122" s="43"/>
      <c r="BC122" s="43"/>
    </row>
    <row r="123" spans="1:55" s="100" customFormat="1" ht="70.900000000000006" customHeight="1" x14ac:dyDescent="0.25">
      <c r="A123" s="135" t="s">
        <v>629</v>
      </c>
      <c r="B123" s="230"/>
      <c r="C123" s="44" t="s">
        <v>629</v>
      </c>
      <c r="D123" s="43"/>
      <c r="E123" s="17" t="s">
        <v>57</v>
      </c>
      <c r="F123" s="19" t="s">
        <v>541</v>
      </c>
      <c r="G123" s="19" t="s">
        <v>59</v>
      </c>
      <c r="H123" s="19">
        <v>1</v>
      </c>
      <c r="I123" s="19" t="s">
        <v>755</v>
      </c>
      <c r="J123" s="17" t="s">
        <v>756</v>
      </c>
      <c r="K123" s="17" t="s">
        <v>757</v>
      </c>
      <c r="L123" s="19">
        <v>2</v>
      </c>
      <c r="M123" s="19"/>
      <c r="N123" s="20"/>
      <c r="O123" s="43"/>
      <c r="P123" s="20"/>
      <c r="Q123" s="231"/>
      <c r="R123" s="232"/>
      <c r="S123" s="233"/>
      <c r="T123" s="233"/>
      <c r="U123" s="43"/>
      <c r="V123" s="43"/>
      <c r="W123" s="43"/>
      <c r="X123" s="43"/>
      <c r="Y123" s="20"/>
      <c r="Z123" s="111">
        <v>46415</v>
      </c>
      <c r="AA123" s="136">
        <f t="shared" si="5"/>
        <v>46460</v>
      </c>
      <c r="AB123" s="43"/>
      <c r="AC123" s="43"/>
      <c r="AD123" s="43"/>
      <c r="AE123" s="43"/>
      <c r="AF123" s="43"/>
      <c r="AG123" s="43"/>
      <c r="AH123" s="19"/>
      <c r="AI123" s="46"/>
      <c r="AJ123" s="46"/>
      <c r="AK123" s="46" t="s">
        <v>546</v>
      </c>
      <c r="AL123" s="46" t="s">
        <v>68</v>
      </c>
      <c r="AM123" s="111"/>
      <c r="AN123" s="111"/>
      <c r="AO123" s="111">
        <v>46510</v>
      </c>
      <c r="AP123" s="43"/>
      <c r="AQ123" s="43"/>
      <c r="AR123" s="20"/>
      <c r="AS123" s="43"/>
      <c r="AT123" s="43"/>
      <c r="AU123" s="43"/>
      <c r="AV123" s="43"/>
      <c r="AW123" s="43"/>
      <c r="AX123" s="43"/>
      <c r="AY123" s="43"/>
      <c r="AZ123" s="43"/>
      <c r="BA123" s="43"/>
      <c r="BB123" s="43"/>
      <c r="BC123" s="43"/>
    </row>
    <row r="124" spans="1:55" s="100" customFormat="1" ht="69" customHeight="1" x14ac:dyDescent="0.25">
      <c r="A124" s="135" t="s">
        <v>629</v>
      </c>
      <c r="B124" s="230"/>
      <c r="C124" s="44" t="s">
        <v>629</v>
      </c>
      <c r="D124" s="43"/>
      <c r="E124" s="17" t="s">
        <v>57</v>
      </c>
      <c r="F124" s="19" t="s">
        <v>541</v>
      </c>
      <c r="G124" s="19" t="s">
        <v>59</v>
      </c>
      <c r="H124" s="19">
        <v>1</v>
      </c>
      <c r="I124" s="19" t="s">
        <v>759</v>
      </c>
      <c r="J124" s="17" t="s">
        <v>760</v>
      </c>
      <c r="K124" s="17" t="s">
        <v>761</v>
      </c>
      <c r="L124" s="19">
        <v>2</v>
      </c>
      <c r="M124" s="19"/>
      <c r="N124" s="20"/>
      <c r="O124" s="43"/>
      <c r="P124" s="20"/>
      <c r="Q124" s="231"/>
      <c r="R124" s="232"/>
      <c r="S124" s="233"/>
      <c r="T124" s="233"/>
      <c r="U124" s="43"/>
      <c r="V124" s="43"/>
      <c r="W124" s="43"/>
      <c r="X124" s="43"/>
      <c r="Y124" s="20"/>
      <c r="Z124" s="111">
        <v>46397</v>
      </c>
      <c r="AA124" s="136">
        <f t="shared" si="5"/>
        <v>46442</v>
      </c>
      <c r="AB124" s="43"/>
      <c r="AC124" s="43"/>
      <c r="AD124" s="43"/>
      <c r="AE124" s="43"/>
      <c r="AF124" s="43"/>
      <c r="AG124" s="43"/>
      <c r="AH124" s="19"/>
      <c r="AI124" s="46"/>
      <c r="AJ124" s="46"/>
      <c r="AK124" s="46" t="s">
        <v>546</v>
      </c>
      <c r="AL124" s="46" t="s">
        <v>68</v>
      </c>
      <c r="AM124" s="111"/>
      <c r="AN124" s="111"/>
      <c r="AO124" s="111">
        <v>46492</v>
      </c>
      <c r="AP124" s="43"/>
      <c r="AQ124" s="43"/>
      <c r="AR124" s="20"/>
      <c r="AS124" s="43"/>
      <c r="AT124" s="43"/>
      <c r="AU124" s="43"/>
      <c r="AV124" s="43"/>
      <c r="AW124" s="43"/>
      <c r="AX124" s="43"/>
      <c r="AY124" s="43"/>
      <c r="AZ124" s="43"/>
      <c r="BA124" s="43"/>
      <c r="BB124" s="43"/>
      <c r="BC124" s="43"/>
    </row>
    <row r="125" spans="1:55" s="100" customFormat="1" ht="68.45" customHeight="1" x14ac:dyDescent="0.25">
      <c r="A125" s="44" t="s">
        <v>957</v>
      </c>
      <c r="B125" s="230"/>
      <c r="C125" s="44" t="s">
        <v>629</v>
      </c>
      <c r="D125" s="43"/>
      <c r="E125" s="17" t="s">
        <v>57</v>
      </c>
      <c r="F125" s="19" t="s">
        <v>541</v>
      </c>
      <c r="G125" s="19" t="s">
        <v>59</v>
      </c>
      <c r="H125" s="19">
        <v>1</v>
      </c>
      <c r="I125" s="19" t="s">
        <v>763</v>
      </c>
      <c r="J125" s="17" t="s">
        <v>756</v>
      </c>
      <c r="K125" s="17" t="s">
        <v>757</v>
      </c>
      <c r="L125" s="19">
        <v>2</v>
      </c>
      <c r="M125" s="19"/>
      <c r="N125" s="20"/>
      <c r="O125" s="43"/>
      <c r="P125" s="20"/>
      <c r="Q125" s="231"/>
      <c r="R125" s="232"/>
      <c r="S125" s="233"/>
      <c r="T125" s="233"/>
      <c r="U125" s="236"/>
      <c r="V125" s="236"/>
      <c r="W125" s="236"/>
      <c r="X125" s="236"/>
      <c r="Y125" s="20"/>
      <c r="Z125" s="111">
        <v>46397</v>
      </c>
      <c r="AA125" s="136">
        <f t="shared" si="5"/>
        <v>46442</v>
      </c>
      <c r="AB125" s="43"/>
      <c r="AC125" s="43"/>
      <c r="AD125" s="43"/>
      <c r="AE125" s="43"/>
      <c r="AF125" s="43"/>
      <c r="AG125" s="43"/>
      <c r="AH125" s="19"/>
      <c r="AI125" s="46"/>
      <c r="AJ125" s="46"/>
      <c r="AK125" s="46" t="s">
        <v>546</v>
      </c>
      <c r="AL125" s="46" t="s">
        <v>68</v>
      </c>
      <c r="AM125" s="111"/>
      <c r="AN125" s="111"/>
      <c r="AO125" s="111">
        <v>46492</v>
      </c>
      <c r="AP125" s="43"/>
      <c r="AQ125" s="43"/>
      <c r="AR125" s="20"/>
      <c r="AS125" s="43"/>
      <c r="AT125" s="43"/>
      <c r="AU125" s="43"/>
      <c r="AV125" s="43"/>
      <c r="AW125" s="43"/>
      <c r="AX125" s="43"/>
      <c r="AY125" s="43"/>
      <c r="AZ125" s="43"/>
      <c r="BA125" s="43"/>
      <c r="BB125" s="43"/>
      <c r="BC125" s="43"/>
    </row>
    <row r="126" spans="1:55" s="100" customFormat="1" ht="69.599999999999994" customHeight="1" x14ac:dyDescent="0.25">
      <c r="A126" s="44" t="s">
        <v>957</v>
      </c>
      <c r="B126" s="230"/>
      <c r="C126" s="44" t="s">
        <v>629</v>
      </c>
      <c r="D126" s="43"/>
      <c r="E126" s="17" t="s">
        <v>57</v>
      </c>
      <c r="F126" s="19" t="s">
        <v>541</v>
      </c>
      <c r="G126" s="19" t="s">
        <v>59</v>
      </c>
      <c r="H126" s="19">
        <v>1</v>
      </c>
      <c r="I126" s="19" t="s">
        <v>765</v>
      </c>
      <c r="J126" s="19" t="s">
        <v>710</v>
      </c>
      <c r="K126" s="19" t="s">
        <v>766</v>
      </c>
      <c r="L126" s="19">
        <v>2</v>
      </c>
      <c r="M126" s="19"/>
      <c r="N126" s="20"/>
      <c r="O126" s="43"/>
      <c r="P126" s="20"/>
      <c r="Q126" s="231"/>
      <c r="R126" s="232"/>
      <c r="S126" s="233"/>
      <c r="T126" s="233"/>
      <c r="U126" s="43"/>
      <c r="V126" s="43"/>
      <c r="W126" s="43"/>
      <c r="X126" s="43"/>
      <c r="Y126" s="20"/>
      <c r="Z126" s="111">
        <v>46487</v>
      </c>
      <c r="AA126" s="136">
        <f t="shared" si="5"/>
        <v>46532</v>
      </c>
      <c r="AB126" s="43"/>
      <c r="AC126" s="43"/>
      <c r="AD126" s="43"/>
      <c r="AE126" s="43"/>
      <c r="AF126" s="43"/>
      <c r="AG126" s="43"/>
      <c r="AH126" s="19"/>
      <c r="AI126" s="46"/>
      <c r="AJ126" s="46"/>
      <c r="AK126" s="46" t="s">
        <v>546</v>
      </c>
      <c r="AL126" s="46" t="s">
        <v>68</v>
      </c>
      <c r="AM126" s="111"/>
      <c r="AN126" s="111"/>
      <c r="AO126" s="111">
        <v>46582</v>
      </c>
      <c r="AP126" s="43"/>
      <c r="AQ126" s="43"/>
      <c r="AR126" s="20"/>
      <c r="AS126" s="43"/>
      <c r="AT126" s="43"/>
      <c r="AU126" s="43"/>
      <c r="AV126" s="43"/>
      <c r="AW126" s="43"/>
      <c r="AX126" s="43"/>
      <c r="AY126" s="43"/>
      <c r="AZ126" s="43"/>
      <c r="BA126" s="43"/>
      <c r="BB126" s="43"/>
      <c r="BC126" s="43"/>
    </row>
    <row r="127" spans="1:55" s="100" customFormat="1" ht="61.9" customHeight="1" x14ac:dyDescent="0.25">
      <c r="A127" s="135" t="s">
        <v>629</v>
      </c>
      <c r="B127" s="230"/>
      <c r="C127" s="44" t="s">
        <v>629</v>
      </c>
      <c r="D127" s="43"/>
      <c r="E127" s="17" t="s">
        <v>57</v>
      </c>
      <c r="F127" s="19" t="s">
        <v>541</v>
      </c>
      <c r="G127" s="19" t="s">
        <v>59</v>
      </c>
      <c r="H127" s="19">
        <v>1</v>
      </c>
      <c r="I127" s="19" t="s">
        <v>769</v>
      </c>
      <c r="J127" s="19" t="s">
        <v>710</v>
      </c>
      <c r="K127" s="19" t="s">
        <v>766</v>
      </c>
      <c r="L127" s="19">
        <v>2</v>
      </c>
      <c r="M127" s="19"/>
      <c r="N127" s="20"/>
      <c r="O127" s="43"/>
      <c r="P127" s="20"/>
      <c r="Q127" s="231"/>
      <c r="R127" s="232"/>
      <c r="S127" s="233"/>
      <c r="T127" s="233"/>
      <c r="U127" s="43"/>
      <c r="V127" s="43"/>
      <c r="W127" s="43"/>
      <c r="X127" s="43"/>
      <c r="Y127" s="20"/>
      <c r="Z127" s="111">
        <v>46487</v>
      </c>
      <c r="AA127" s="136">
        <f t="shared" si="5"/>
        <v>46532</v>
      </c>
      <c r="AB127" s="43"/>
      <c r="AC127" s="43"/>
      <c r="AD127" s="43"/>
      <c r="AE127" s="43"/>
      <c r="AF127" s="43"/>
      <c r="AG127" s="43"/>
      <c r="AH127" s="19"/>
      <c r="AI127" s="46"/>
      <c r="AJ127" s="46"/>
      <c r="AK127" s="46" t="s">
        <v>546</v>
      </c>
      <c r="AL127" s="46" t="s">
        <v>68</v>
      </c>
      <c r="AM127" s="111"/>
      <c r="AN127" s="111"/>
      <c r="AO127" s="111">
        <v>46582</v>
      </c>
      <c r="AP127" s="43"/>
      <c r="AQ127" s="43"/>
      <c r="AR127" s="20"/>
      <c r="AS127" s="43"/>
      <c r="AT127" s="43"/>
      <c r="AU127" s="43"/>
      <c r="AV127" s="43"/>
      <c r="AW127" s="43"/>
      <c r="AX127" s="43"/>
      <c r="AY127" s="43"/>
      <c r="AZ127" s="43"/>
      <c r="BA127" s="43"/>
      <c r="BB127" s="43"/>
      <c r="BC127" s="43"/>
    </row>
    <row r="128" spans="1:55" s="100" customFormat="1" ht="54.6" customHeight="1" x14ac:dyDescent="0.25">
      <c r="A128" s="135" t="s">
        <v>629</v>
      </c>
      <c r="B128" s="230"/>
      <c r="C128" s="44" t="s">
        <v>629</v>
      </c>
      <c r="D128" s="43"/>
      <c r="E128" s="17" t="s">
        <v>57</v>
      </c>
      <c r="F128" s="19" t="s">
        <v>541</v>
      </c>
      <c r="G128" s="19" t="s">
        <v>59</v>
      </c>
      <c r="H128" s="19">
        <v>1</v>
      </c>
      <c r="I128" s="19" t="s">
        <v>772</v>
      </c>
      <c r="J128" s="19" t="s">
        <v>773</v>
      </c>
      <c r="K128" s="19" t="s">
        <v>774</v>
      </c>
      <c r="L128" s="19">
        <v>2</v>
      </c>
      <c r="M128" s="19"/>
      <c r="N128" s="20"/>
      <c r="O128" s="43"/>
      <c r="P128" s="20"/>
      <c r="Q128" s="231"/>
      <c r="R128" s="232"/>
      <c r="S128" s="233"/>
      <c r="T128" s="233"/>
      <c r="U128" s="43"/>
      <c r="V128" s="43"/>
      <c r="W128" s="43"/>
      <c r="X128" s="43"/>
      <c r="Y128" s="20"/>
      <c r="Z128" s="111">
        <v>46419</v>
      </c>
      <c r="AA128" s="136">
        <f t="shared" si="5"/>
        <v>46464</v>
      </c>
      <c r="AB128" s="43"/>
      <c r="AC128" s="43"/>
      <c r="AD128" s="43"/>
      <c r="AE128" s="43"/>
      <c r="AF128" s="43"/>
      <c r="AG128" s="43"/>
      <c r="AH128" s="19"/>
      <c r="AI128" s="46"/>
      <c r="AJ128" s="46"/>
      <c r="AK128" s="46" t="s">
        <v>546</v>
      </c>
      <c r="AL128" s="46" t="s">
        <v>68</v>
      </c>
      <c r="AM128" s="111"/>
      <c r="AN128" s="111"/>
      <c r="AO128" s="111">
        <v>46514</v>
      </c>
      <c r="AP128" s="43"/>
      <c r="AQ128" s="43"/>
      <c r="AR128" s="20"/>
      <c r="AS128" s="43"/>
      <c r="AT128" s="43"/>
      <c r="AU128" s="43"/>
      <c r="AV128" s="43"/>
      <c r="AW128" s="43"/>
      <c r="AX128" s="43"/>
      <c r="AY128" s="43"/>
      <c r="AZ128" s="43"/>
      <c r="BA128" s="43"/>
      <c r="BB128" s="43"/>
      <c r="BC128" s="43"/>
    </row>
    <row r="129" spans="3:54" s="285" customFormat="1" ht="47.25" x14ac:dyDescent="0.25">
      <c r="C129" s="44" t="s">
        <v>629</v>
      </c>
      <c r="D129" s="43"/>
      <c r="E129" s="17" t="s">
        <v>57</v>
      </c>
      <c r="F129" s="19" t="s">
        <v>541</v>
      </c>
      <c r="G129" s="19" t="s">
        <v>59</v>
      </c>
      <c r="H129" s="19">
        <v>1</v>
      </c>
      <c r="I129" s="19" t="s">
        <v>988</v>
      </c>
      <c r="J129" s="19" t="s">
        <v>825</v>
      </c>
      <c r="K129" s="19" t="s">
        <v>989</v>
      </c>
      <c r="L129" s="19">
        <v>2</v>
      </c>
      <c r="M129" s="19"/>
      <c r="N129" s="20"/>
      <c r="O129" s="43"/>
      <c r="P129" s="20"/>
      <c r="Q129" s="231"/>
      <c r="R129" s="232"/>
      <c r="S129" s="233"/>
      <c r="T129" s="233"/>
      <c r="U129" s="43"/>
      <c r="V129" s="43"/>
      <c r="W129" s="43"/>
      <c r="X129" s="43"/>
      <c r="Y129" s="20"/>
      <c r="Z129" s="111">
        <v>46438</v>
      </c>
      <c r="AA129" s="136">
        <f t="shared" si="5"/>
        <v>46483</v>
      </c>
      <c r="AB129" s="43"/>
      <c r="AC129" s="43"/>
      <c r="AD129" s="43"/>
      <c r="AE129" s="43"/>
      <c r="AF129" s="43"/>
      <c r="AG129" s="43"/>
      <c r="AH129" s="19"/>
      <c r="AI129" s="20"/>
      <c r="AJ129" s="46"/>
      <c r="AK129" s="112" t="s">
        <v>546</v>
      </c>
      <c r="AL129" s="20" t="s">
        <v>68</v>
      </c>
      <c r="AM129" s="111"/>
      <c r="AN129" s="111"/>
      <c r="AO129" s="111">
        <v>46533</v>
      </c>
      <c r="AP129" s="20"/>
      <c r="AQ129" s="20"/>
      <c r="AR129" s="20"/>
      <c r="AS129" s="20"/>
      <c r="AT129" s="20"/>
      <c r="AU129" s="111"/>
      <c r="AV129" s="116"/>
      <c r="AW129" s="117"/>
      <c r="AX129" s="20"/>
      <c r="AY129" s="282"/>
      <c r="AZ129" s="133"/>
      <c r="BA129" s="133"/>
      <c r="BB129" s="133"/>
    </row>
    <row r="130" spans="3:54" s="285" customFormat="1" ht="47.25" x14ac:dyDescent="0.25">
      <c r="C130" s="44" t="s">
        <v>629</v>
      </c>
      <c r="D130" s="43"/>
      <c r="E130" s="17" t="s">
        <v>57</v>
      </c>
      <c r="F130" s="19" t="s">
        <v>541</v>
      </c>
      <c r="G130" s="19" t="s">
        <v>59</v>
      </c>
      <c r="H130" s="19">
        <v>1</v>
      </c>
      <c r="I130" s="51" t="s">
        <v>995</v>
      </c>
      <c r="J130" s="19" t="s">
        <v>825</v>
      </c>
      <c r="K130" s="19" t="s">
        <v>994</v>
      </c>
      <c r="L130" s="19">
        <v>2</v>
      </c>
      <c r="M130" s="19"/>
      <c r="N130" s="20"/>
      <c r="O130" s="43"/>
      <c r="P130" s="20"/>
      <c r="Q130" s="231"/>
      <c r="R130" s="232"/>
      <c r="S130" s="233"/>
      <c r="T130" s="233"/>
      <c r="U130" s="43"/>
      <c r="V130" s="43"/>
      <c r="W130" s="43"/>
      <c r="X130" s="43"/>
      <c r="Y130" s="20"/>
      <c r="Z130" s="111">
        <v>46447</v>
      </c>
      <c r="AA130" s="136">
        <f t="shared" si="5"/>
        <v>46492</v>
      </c>
      <c r="AB130" s="43"/>
      <c r="AC130" s="43"/>
      <c r="AD130" s="43"/>
      <c r="AE130" s="43"/>
      <c r="AF130" s="43"/>
      <c r="AG130" s="43"/>
      <c r="AH130" s="51"/>
      <c r="AI130" s="20"/>
      <c r="AJ130" s="46"/>
      <c r="AK130" s="112" t="s">
        <v>546</v>
      </c>
      <c r="AL130" s="20" t="s">
        <v>68</v>
      </c>
      <c r="AM130" s="111"/>
      <c r="AN130" s="111"/>
      <c r="AO130" s="111">
        <v>46542</v>
      </c>
      <c r="AP130" s="20"/>
      <c r="AQ130" s="20"/>
      <c r="AR130" s="20"/>
      <c r="AS130" s="20"/>
      <c r="AT130" s="20"/>
      <c r="AU130" s="111"/>
      <c r="AV130" s="116"/>
      <c r="AW130" s="117"/>
      <c r="AX130" s="20"/>
      <c r="AY130" s="20"/>
      <c r="AZ130" s="20"/>
      <c r="BA130" s="20"/>
      <c r="BB130" s="20"/>
    </row>
    <row r="131" spans="3:54" s="285" customFormat="1" ht="47.25" x14ac:dyDescent="0.25">
      <c r="C131" s="44" t="s">
        <v>629</v>
      </c>
      <c r="D131" s="43"/>
      <c r="E131" s="17" t="s">
        <v>57</v>
      </c>
      <c r="F131" s="19" t="s">
        <v>541</v>
      </c>
      <c r="G131" s="19" t="s">
        <v>59</v>
      </c>
      <c r="H131" s="19">
        <v>1</v>
      </c>
      <c r="I131" s="19" t="s">
        <v>777</v>
      </c>
      <c r="J131" s="17" t="s">
        <v>714</v>
      </c>
      <c r="K131" s="17" t="s">
        <v>778</v>
      </c>
      <c r="L131" s="19">
        <v>2</v>
      </c>
      <c r="M131" s="19"/>
      <c r="N131" s="20"/>
      <c r="O131" s="43"/>
      <c r="P131" s="20"/>
      <c r="Q131" s="231"/>
      <c r="R131" s="232"/>
      <c r="S131" s="233"/>
      <c r="T131" s="233"/>
      <c r="U131" s="43"/>
      <c r="V131" s="43"/>
      <c r="W131" s="43"/>
      <c r="X131" s="43"/>
      <c r="Y131" s="20"/>
      <c r="Z131" s="111">
        <v>46397</v>
      </c>
      <c r="AA131" s="136">
        <f t="shared" si="5"/>
        <v>46442</v>
      </c>
      <c r="AB131" s="43"/>
      <c r="AC131" s="43"/>
      <c r="AD131" s="43"/>
      <c r="AE131" s="43"/>
      <c r="AF131" s="43"/>
      <c r="AG131" s="43"/>
      <c r="AH131" s="19"/>
      <c r="AI131" s="46"/>
      <c r="AJ131" s="46"/>
      <c r="AK131" s="46" t="s">
        <v>546</v>
      </c>
      <c r="AL131" s="46" t="s">
        <v>68</v>
      </c>
      <c r="AM131" s="111"/>
      <c r="AN131" s="111"/>
      <c r="AO131" s="111">
        <v>46492</v>
      </c>
      <c r="AP131" s="20"/>
      <c r="AQ131" s="20"/>
      <c r="AR131" s="20"/>
      <c r="AS131" s="20"/>
      <c r="AT131" s="20"/>
      <c r="AU131" s="111"/>
      <c r="AV131" s="116"/>
      <c r="AW131" s="117"/>
      <c r="AX131" s="20"/>
      <c r="AY131" s="20"/>
      <c r="AZ131" s="20"/>
      <c r="BA131" s="20"/>
      <c r="BB131" s="20"/>
    </row>
    <row r="132" spans="3:54" s="285" customFormat="1" ht="47.25" x14ac:dyDescent="0.25">
      <c r="C132" s="44" t="s">
        <v>629</v>
      </c>
      <c r="D132" s="43"/>
      <c r="E132" s="17" t="s">
        <v>57</v>
      </c>
      <c r="F132" s="19" t="s">
        <v>541</v>
      </c>
      <c r="G132" s="19" t="s">
        <v>59</v>
      </c>
      <c r="H132" s="19">
        <v>1</v>
      </c>
      <c r="I132" s="19" t="s">
        <v>781</v>
      </c>
      <c r="J132" s="17" t="s">
        <v>714</v>
      </c>
      <c r="K132" s="17" t="s">
        <v>782</v>
      </c>
      <c r="L132" s="19">
        <v>2</v>
      </c>
      <c r="M132" s="19"/>
      <c r="N132" s="20"/>
      <c r="O132" s="43"/>
      <c r="P132" s="20"/>
      <c r="Q132" s="231"/>
      <c r="R132" s="232"/>
      <c r="S132" s="233"/>
      <c r="T132" s="233"/>
      <c r="U132" s="43"/>
      <c r="V132" s="43"/>
      <c r="W132" s="43"/>
      <c r="X132" s="43"/>
      <c r="Y132" s="20"/>
      <c r="Z132" s="111">
        <v>46397</v>
      </c>
      <c r="AA132" s="136">
        <f t="shared" si="5"/>
        <v>46442</v>
      </c>
      <c r="AB132" s="43"/>
      <c r="AC132" s="43"/>
      <c r="AD132" s="43"/>
      <c r="AE132" s="43"/>
      <c r="AF132" s="43"/>
      <c r="AG132" s="43"/>
      <c r="AH132" s="19"/>
      <c r="AI132" s="46"/>
      <c r="AJ132" s="46"/>
      <c r="AK132" s="46" t="s">
        <v>546</v>
      </c>
      <c r="AL132" s="46" t="s">
        <v>68</v>
      </c>
      <c r="AM132" s="111"/>
      <c r="AN132" s="111"/>
      <c r="AO132" s="111">
        <v>46492</v>
      </c>
      <c r="AP132" s="20"/>
      <c r="AQ132" s="20"/>
      <c r="AR132" s="20"/>
      <c r="AS132" s="20"/>
      <c r="AT132" s="20"/>
      <c r="AU132" s="111"/>
      <c r="AV132" s="116"/>
      <c r="AW132" s="117"/>
      <c r="AX132" s="20"/>
      <c r="AY132" s="20"/>
      <c r="AZ132" s="20"/>
      <c r="BA132" s="20"/>
      <c r="BB132" s="20"/>
    </row>
    <row r="133" spans="3:54" s="285" customFormat="1" ht="47.25" x14ac:dyDescent="0.25">
      <c r="C133" s="44" t="s">
        <v>629</v>
      </c>
      <c r="D133" s="43"/>
      <c r="E133" s="17" t="s">
        <v>57</v>
      </c>
      <c r="F133" s="19" t="s">
        <v>541</v>
      </c>
      <c r="G133" s="19" t="s">
        <v>59</v>
      </c>
      <c r="H133" s="19">
        <v>1</v>
      </c>
      <c r="I133" s="19" t="s">
        <v>785</v>
      </c>
      <c r="J133" s="17" t="s">
        <v>730</v>
      </c>
      <c r="K133" s="19" t="s">
        <v>786</v>
      </c>
      <c r="L133" s="19">
        <v>2</v>
      </c>
      <c r="M133" s="19"/>
      <c r="N133" s="20"/>
      <c r="O133" s="43"/>
      <c r="P133" s="20"/>
      <c r="Q133" s="231"/>
      <c r="R133" s="232"/>
      <c r="S133" s="233"/>
      <c r="T133" s="233"/>
      <c r="U133" s="43"/>
      <c r="V133" s="43"/>
      <c r="W133" s="43"/>
      <c r="X133" s="43"/>
      <c r="Y133" s="20"/>
      <c r="Z133" s="111">
        <v>46397</v>
      </c>
      <c r="AA133" s="136">
        <f t="shared" si="5"/>
        <v>46442</v>
      </c>
      <c r="AB133" s="43"/>
      <c r="AC133" s="43"/>
      <c r="AD133" s="43"/>
      <c r="AE133" s="43"/>
      <c r="AF133" s="43"/>
      <c r="AG133" s="43"/>
      <c r="AH133" s="19"/>
      <c r="AI133" s="46"/>
      <c r="AJ133" s="46"/>
      <c r="AK133" s="46" t="s">
        <v>546</v>
      </c>
      <c r="AL133" s="46" t="s">
        <v>68</v>
      </c>
      <c r="AM133" s="111"/>
      <c r="AN133" s="111"/>
      <c r="AO133" s="111">
        <v>46492</v>
      </c>
      <c r="AP133" s="20"/>
      <c r="AQ133" s="20"/>
      <c r="AR133" s="20"/>
      <c r="AS133" s="20"/>
      <c r="AT133" s="20"/>
      <c r="AU133" s="111"/>
      <c r="AV133" s="116"/>
      <c r="AW133" s="117"/>
      <c r="AX133" s="20"/>
      <c r="AY133" s="20"/>
      <c r="AZ133" s="20"/>
      <c r="BA133" s="20"/>
      <c r="BB133" s="20"/>
    </row>
    <row r="134" spans="3:54" s="285" customFormat="1" ht="47.25" x14ac:dyDescent="0.25">
      <c r="C134" s="44" t="s">
        <v>629</v>
      </c>
      <c r="D134" s="43"/>
      <c r="E134" s="17" t="s">
        <v>57</v>
      </c>
      <c r="F134" s="19" t="s">
        <v>541</v>
      </c>
      <c r="G134" s="19" t="s">
        <v>59</v>
      </c>
      <c r="H134" s="19">
        <v>1</v>
      </c>
      <c r="I134" s="19" t="s">
        <v>789</v>
      </c>
      <c r="J134" s="19" t="s">
        <v>790</v>
      </c>
      <c r="K134" s="19" t="s">
        <v>791</v>
      </c>
      <c r="L134" s="19">
        <v>2</v>
      </c>
      <c r="M134" s="19"/>
      <c r="N134" s="20"/>
      <c r="O134" s="43"/>
      <c r="P134" s="20"/>
      <c r="Q134" s="231"/>
      <c r="R134" s="232"/>
      <c r="S134" s="233"/>
      <c r="T134" s="233"/>
      <c r="U134" s="43"/>
      <c r="V134" s="43"/>
      <c r="W134" s="43"/>
      <c r="X134" s="43"/>
      <c r="Y134" s="20"/>
      <c r="Z134" s="111">
        <v>46466</v>
      </c>
      <c r="AA134" s="136">
        <f t="shared" si="5"/>
        <v>46511</v>
      </c>
      <c r="AB134" s="43"/>
      <c r="AC134" s="43"/>
      <c r="AD134" s="43"/>
      <c r="AE134" s="43"/>
      <c r="AF134" s="43"/>
      <c r="AG134" s="43"/>
      <c r="AH134" s="19"/>
      <c r="AI134" s="46"/>
      <c r="AJ134" s="46"/>
      <c r="AK134" s="46" t="s">
        <v>546</v>
      </c>
      <c r="AL134" s="46" t="s">
        <v>68</v>
      </c>
      <c r="AM134" s="111"/>
      <c r="AN134" s="111"/>
      <c r="AO134" s="111">
        <v>46561</v>
      </c>
      <c r="AP134" s="20"/>
      <c r="AQ134" s="20"/>
      <c r="AR134" s="20"/>
      <c r="AS134" s="20"/>
      <c r="AT134" s="20"/>
      <c r="AU134" s="111"/>
      <c r="AV134" s="116"/>
      <c r="AW134" s="117"/>
      <c r="AX134" s="20"/>
      <c r="AY134" s="20"/>
      <c r="AZ134" s="20"/>
      <c r="BA134" s="20"/>
      <c r="BB134" s="20"/>
    </row>
    <row r="135" spans="3:54" s="285" customFormat="1" ht="47.25" x14ac:dyDescent="0.25">
      <c r="C135" s="44" t="s">
        <v>629</v>
      </c>
      <c r="D135" s="43"/>
      <c r="E135" s="17" t="s">
        <v>57</v>
      </c>
      <c r="F135" s="19" t="s">
        <v>541</v>
      </c>
      <c r="G135" s="19" t="s">
        <v>59</v>
      </c>
      <c r="H135" s="19">
        <v>1</v>
      </c>
      <c r="I135" s="19" t="s">
        <v>986</v>
      </c>
      <c r="J135" s="17" t="s">
        <v>661</v>
      </c>
      <c r="K135" s="17" t="s">
        <v>711</v>
      </c>
      <c r="L135" s="19">
        <v>2</v>
      </c>
      <c r="M135" s="19"/>
      <c r="N135" s="20"/>
      <c r="O135" s="43"/>
      <c r="P135" s="20"/>
      <c r="Q135" s="231"/>
      <c r="R135" s="232"/>
      <c r="S135" s="233"/>
      <c r="T135" s="233"/>
      <c r="U135" s="43"/>
      <c r="V135" s="43"/>
      <c r="W135" s="43"/>
      <c r="X135" s="43"/>
      <c r="Y135" s="20"/>
      <c r="Z135" s="111">
        <v>46419</v>
      </c>
      <c r="AA135" s="111">
        <f t="shared" si="5"/>
        <v>46464</v>
      </c>
      <c r="AB135" s="43"/>
      <c r="AC135" s="43"/>
      <c r="AD135" s="43"/>
      <c r="AE135" s="43"/>
      <c r="AF135" s="43"/>
      <c r="AG135" s="43"/>
      <c r="AH135" s="19"/>
      <c r="AI135" s="46"/>
      <c r="AJ135" s="46"/>
      <c r="AK135" s="46" t="s">
        <v>546</v>
      </c>
      <c r="AL135" s="46" t="s">
        <v>68</v>
      </c>
      <c r="AM135" s="111"/>
      <c r="AN135" s="111"/>
      <c r="AO135" s="111">
        <v>46514</v>
      </c>
      <c r="AP135" s="20"/>
      <c r="AQ135" s="20"/>
      <c r="AR135" s="20"/>
      <c r="AS135" s="20"/>
      <c r="AT135" s="20"/>
      <c r="AU135" s="111"/>
      <c r="AV135" s="116"/>
      <c r="AW135" s="117"/>
      <c r="AX135" s="20"/>
      <c r="AY135" s="20"/>
      <c r="AZ135" s="20"/>
      <c r="BA135" s="20"/>
      <c r="BB135" s="20"/>
    </row>
    <row r="136" spans="3:54" s="285" customFormat="1" ht="47.25" x14ac:dyDescent="0.25">
      <c r="C136" s="44" t="s">
        <v>629</v>
      </c>
      <c r="D136" s="43"/>
      <c r="E136" s="17" t="s">
        <v>57</v>
      </c>
      <c r="F136" s="19" t="s">
        <v>541</v>
      </c>
      <c r="G136" s="19" t="s">
        <v>59</v>
      </c>
      <c r="H136" s="19">
        <v>1</v>
      </c>
      <c r="I136" s="19" t="s">
        <v>793</v>
      </c>
      <c r="J136" s="17" t="s">
        <v>794</v>
      </c>
      <c r="K136" s="17" t="s">
        <v>795</v>
      </c>
      <c r="L136" s="19">
        <v>2</v>
      </c>
      <c r="M136" s="19"/>
      <c r="N136" s="20"/>
      <c r="O136" s="43"/>
      <c r="P136" s="20"/>
      <c r="Q136" s="231"/>
      <c r="R136" s="232"/>
      <c r="S136" s="233"/>
      <c r="T136" s="233"/>
      <c r="U136" s="43"/>
      <c r="V136" s="43"/>
      <c r="W136" s="43"/>
      <c r="X136" s="43"/>
      <c r="Y136" s="20"/>
      <c r="Z136" s="111">
        <v>46428</v>
      </c>
      <c r="AA136" s="111">
        <f t="shared" si="5"/>
        <v>46473</v>
      </c>
      <c r="AB136" s="43"/>
      <c r="AC136" s="43"/>
      <c r="AD136" s="43"/>
      <c r="AE136" s="43"/>
      <c r="AF136" s="43"/>
      <c r="AG136" s="43"/>
      <c r="AH136" s="19"/>
      <c r="AI136" s="46"/>
      <c r="AJ136" s="46"/>
      <c r="AK136" s="46" t="s">
        <v>546</v>
      </c>
      <c r="AL136" s="46" t="s">
        <v>68</v>
      </c>
      <c r="AM136" s="111"/>
      <c r="AN136" s="111"/>
      <c r="AO136" s="111">
        <v>46523</v>
      </c>
      <c r="AP136" s="20"/>
      <c r="AQ136" s="20"/>
      <c r="AR136" s="20"/>
      <c r="AS136" s="20"/>
      <c r="AT136" s="20"/>
      <c r="AU136" s="111"/>
      <c r="AV136" s="116"/>
      <c r="AW136" s="117"/>
      <c r="AX136" s="20"/>
      <c r="AY136" s="20"/>
      <c r="AZ136" s="20"/>
      <c r="BA136" s="20"/>
      <c r="BB136" s="20"/>
    </row>
    <row r="137" spans="3:54" s="285" customFormat="1" ht="47.25" x14ac:dyDescent="0.25">
      <c r="C137" s="44" t="s">
        <v>629</v>
      </c>
      <c r="D137" s="43"/>
      <c r="E137" s="17" t="s">
        <v>57</v>
      </c>
      <c r="F137" s="19" t="s">
        <v>541</v>
      </c>
      <c r="G137" s="19" t="s">
        <v>59</v>
      </c>
      <c r="H137" s="19">
        <v>1</v>
      </c>
      <c r="I137" s="19" t="s">
        <v>798</v>
      </c>
      <c r="J137" s="19" t="s">
        <v>799</v>
      </c>
      <c r="K137" s="17" t="s">
        <v>800</v>
      </c>
      <c r="L137" s="19">
        <v>2</v>
      </c>
      <c r="M137" s="19"/>
      <c r="N137" s="20"/>
      <c r="O137" s="43"/>
      <c r="P137" s="20"/>
      <c r="Q137" s="231"/>
      <c r="R137" s="232"/>
      <c r="S137" s="233"/>
      <c r="T137" s="233"/>
      <c r="U137" s="43"/>
      <c r="V137" s="43"/>
      <c r="W137" s="43"/>
      <c r="X137" s="43"/>
      <c r="Y137" s="20"/>
      <c r="Z137" s="111">
        <v>46397</v>
      </c>
      <c r="AA137" s="136">
        <f t="shared" si="5"/>
        <v>46442</v>
      </c>
      <c r="AB137" s="43"/>
      <c r="AC137" s="43"/>
      <c r="AD137" s="43"/>
      <c r="AE137" s="43"/>
      <c r="AF137" s="43"/>
      <c r="AG137" s="43"/>
      <c r="AH137" s="19"/>
      <c r="AI137" s="46"/>
      <c r="AJ137" s="46"/>
      <c r="AK137" s="46" t="s">
        <v>546</v>
      </c>
      <c r="AL137" s="46" t="s">
        <v>68</v>
      </c>
      <c r="AM137" s="111"/>
      <c r="AN137" s="111"/>
      <c r="AO137" s="111">
        <v>46492</v>
      </c>
      <c r="AP137" s="20"/>
      <c r="AQ137" s="20"/>
      <c r="AR137" s="20"/>
      <c r="AS137" s="20"/>
      <c r="AT137" s="20"/>
      <c r="AU137" s="111"/>
      <c r="AV137" s="116"/>
      <c r="AW137" s="117"/>
      <c r="AX137" s="20"/>
      <c r="AY137" s="20"/>
      <c r="AZ137" s="20"/>
      <c r="BA137" s="20"/>
      <c r="BB137" s="20"/>
    </row>
    <row r="138" spans="3:54" s="285" customFormat="1" ht="47.25" x14ac:dyDescent="0.25">
      <c r="C138" s="44" t="s">
        <v>629</v>
      </c>
      <c r="D138" s="43"/>
      <c r="E138" s="17" t="s">
        <v>57</v>
      </c>
      <c r="F138" s="19" t="s">
        <v>541</v>
      </c>
      <c r="G138" s="19" t="s">
        <v>59</v>
      </c>
      <c r="H138" s="19">
        <v>1</v>
      </c>
      <c r="I138" s="19" t="s">
        <v>983</v>
      </c>
      <c r="J138" s="17" t="s">
        <v>984</v>
      </c>
      <c r="K138" s="19" t="s">
        <v>985</v>
      </c>
      <c r="L138" s="19">
        <v>2</v>
      </c>
      <c r="M138" s="19"/>
      <c r="N138" s="20"/>
      <c r="O138" s="43"/>
      <c r="P138" s="20"/>
      <c r="Q138" s="231"/>
      <c r="R138" s="232"/>
      <c r="S138" s="233"/>
      <c r="T138" s="233"/>
      <c r="U138" s="43"/>
      <c r="V138" s="43"/>
      <c r="W138" s="43"/>
      <c r="X138" s="43"/>
      <c r="Y138" s="20"/>
      <c r="Z138" s="111">
        <v>46476</v>
      </c>
      <c r="AA138" s="136">
        <f t="shared" si="5"/>
        <v>46521</v>
      </c>
      <c r="AB138" s="43"/>
      <c r="AC138" s="43"/>
      <c r="AD138" s="43"/>
      <c r="AE138" s="43"/>
      <c r="AF138" s="43"/>
      <c r="AG138" s="43"/>
      <c r="AH138" s="19"/>
      <c r="AI138" s="46"/>
      <c r="AJ138" s="46"/>
      <c r="AK138" s="46" t="s">
        <v>546</v>
      </c>
      <c r="AL138" s="46" t="s">
        <v>68</v>
      </c>
      <c r="AM138" s="111"/>
      <c r="AN138" s="111"/>
      <c r="AO138" s="111">
        <v>46571</v>
      </c>
      <c r="AP138" s="331"/>
      <c r="AQ138" s="331"/>
      <c r="AR138" s="331"/>
      <c r="AS138" s="331"/>
      <c r="AT138" s="331"/>
      <c r="AU138" s="331"/>
      <c r="AV138" s="331"/>
      <c r="AW138" s="331"/>
      <c r="AX138" s="331"/>
      <c r="AY138" s="331"/>
      <c r="AZ138" s="331"/>
      <c r="BA138" s="331"/>
      <c r="BB138" s="331"/>
    </row>
    <row r="139" spans="3:54" s="285" customFormat="1" ht="47.25" x14ac:dyDescent="0.25">
      <c r="C139" s="93" t="s">
        <v>957</v>
      </c>
      <c r="D139" s="133"/>
      <c r="E139" s="51" t="s">
        <v>57</v>
      </c>
      <c r="F139" s="44" t="s">
        <v>1046</v>
      </c>
      <c r="G139" s="282" t="s">
        <v>59</v>
      </c>
      <c r="H139" s="335"/>
      <c r="I139" s="20" t="s">
        <v>362</v>
      </c>
      <c r="J139" s="335" t="s">
        <v>633</v>
      </c>
      <c r="K139" s="17" t="s">
        <v>634</v>
      </c>
      <c r="L139" s="282">
        <v>2</v>
      </c>
      <c r="M139" s="282"/>
      <c r="N139" s="282"/>
      <c r="O139" s="282"/>
      <c r="P139" s="282"/>
      <c r="Q139" s="237"/>
      <c r="R139" s="237"/>
      <c r="S139" s="237"/>
      <c r="T139" s="133"/>
      <c r="U139" s="133"/>
      <c r="V139" s="133"/>
      <c r="W139" s="20"/>
      <c r="X139" s="20"/>
      <c r="Y139" s="20"/>
      <c r="Z139" s="346">
        <v>46437</v>
      </c>
      <c r="AA139" s="280">
        <f t="shared" si="5"/>
        <v>46482</v>
      </c>
      <c r="AB139" s="20"/>
      <c r="AC139" s="20"/>
      <c r="AD139" s="20"/>
      <c r="AE139" s="20"/>
      <c r="AF139" s="282"/>
      <c r="AG139" s="51"/>
      <c r="AH139" s="287"/>
      <c r="AI139" s="287"/>
      <c r="AJ139" s="282"/>
      <c r="AK139" s="347">
        <v>93000000000</v>
      </c>
      <c r="AL139" s="286" t="s">
        <v>68</v>
      </c>
      <c r="AM139" s="346"/>
      <c r="AN139" s="280"/>
      <c r="AO139" s="280">
        <v>46752</v>
      </c>
      <c r="AP139" s="331"/>
      <c r="AQ139" s="331"/>
      <c r="AR139" s="331"/>
      <c r="AS139" s="331"/>
      <c r="AT139" s="331"/>
      <c r="AU139" s="331"/>
      <c r="AV139" s="331"/>
      <c r="AW139" s="331"/>
      <c r="AX139" s="331"/>
      <c r="AY139" s="331"/>
      <c r="AZ139" s="331"/>
      <c r="BA139" s="331"/>
      <c r="BB139" s="331"/>
    </row>
    <row r="140" spans="3:54" s="285" customFormat="1" ht="47.25" x14ac:dyDescent="0.25">
      <c r="C140" s="20" t="s">
        <v>629</v>
      </c>
      <c r="D140" s="20"/>
      <c r="E140" s="20" t="s">
        <v>57</v>
      </c>
      <c r="F140" s="20" t="s">
        <v>473</v>
      </c>
      <c r="G140" s="20" t="s">
        <v>59</v>
      </c>
      <c r="H140" s="20">
        <v>1</v>
      </c>
      <c r="I140" s="20" t="s">
        <v>255</v>
      </c>
      <c r="J140" s="20" t="s">
        <v>327</v>
      </c>
      <c r="K140" s="20" t="s">
        <v>1026</v>
      </c>
      <c r="L140" s="109">
        <v>2</v>
      </c>
      <c r="M140" s="20"/>
      <c r="N140" s="20"/>
      <c r="O140" s="20"/>
      <c r="P140" s="20"/>
      <c r="Q140" s="229"/>
      <c r="R140" s="229"/>
      <c r="S140" s="229"/>
      <c r="T140" s="229"/>
      <c r="U140" s="229"/>
      <c r="V140" s="229"/>
      <c r="W140" s="20"/>
      <c r="X140" s="20"/>
      <c r="Y140" s="20"/>
      <c r="Z140" s="111">
        <v>46465</v>
      </c>
      <c r="AA140" s="111">
        <v>46485</v>
      </c>
      <c r="AB140" s="20"/>
      <c r="AC140" s="20"/>
      <c r="AD140" s="20"/>
      <c r="AE140" s="20"/>
      <c r="AF140" s="20"/>
      <c r="AG140" s="238"/>
      <c r="AH140" s="20"/>
      <c r="AI140" s="20"/>
      <c r="AJ140" s="20"/>
      <c r="AK140" s="112">
        <v>93000000000</v>
      </c>
      <c r="AL140" s="20" t="s">
        <v>68</v>
      </c>
      <c r="AM140" s="111"/>
      <c r="AN140" s="111"/>
      <c r="AO140" s="111">
        <v>46535</v>
      </c>
      <c r="AP140" s="331"/>
      <c r="AQ140" s="331"/>
      <c r="AR140" s="331"/>
      <c r="AS140" s="331"/>
      <c r="AT140" s="331"/>
      <c r="AU140" s="331"/>
      <c r="AV140" s="331"/>
      <c r="AW140" s="331"/>
      <c r="AX140" s="331"/>
      <c r="AY140" s="331"/>
      <c r="AZ140" s="331"/>
      <c r="BA140" s="331"/>
      <c r="BB140" s="331"/>
    </row>
    <row r="141" spans="3:54" s="285" customFormat="1" ht="47.25" x14ac:dyDescent="0.25">
      <c r="C141" s="20" t="s">
        <v>629</v>
      </c>
      <c r="D141" s="20"/>
      <c r="E141" s="20" t="s">
        <v>57</v>
      </c>
      <c r="F141" s="20" t="s">
        <v>473</v>
      </c>
      <c r="G141" s="20" t="s">
        <v>59</v>
      </c>
      <c r="H141" s="20">
        <v>1</v>
      </c>
      <c r="I141" s="20" t="s">
        <v>1028</v>
      </c>
      <c r="J141" s="20" t="s">
        <v>327</v>
      </c>
      <c r="K141" s="109" t="s">
        <v>1029</v>
      </c>
      <c r="L141" s="20">
        <v>2</v>
      </c>
      <c r="M141" s="20"/>
      <c r="N141" s="20"/>
      <c r="O141" s="20"/>
      <c r="P141" s="20"/>
      <c r="Q141" s="229"/>
      <c r="R141" s="229"/>
      <c r="S141" s="229"/>
      <c r="T141" s="229"/>
      <c r="U141" s="229"/>
      <c r="V141" s="229"/>
      <c r="W141" s="20"/>
      <c r="X141" s="20"/>
      <c r="Y141" s="20"/>
      <c r="Z141" s="111">
        <v>46562</v>
      </c>
      <c r="AA141" s="111">
        <v>46582</v>
      </c>
      <c r="AB141" s="20"/>
      <c r="AC141" s="20"/>
      <c r="AD141" s="20"/>
      <c r="AE141" s="20"/>
      <c r="AF141" s="20"/>
      <c r="AG141" s="238"/>
      <c r="AH141" s="20"/>
      <c r="AI141" s="20"/>
      <c r="AJ141" s="20"/>
      <c r="AK141" s="112">
        <v>93000000000</v>
      </c>
      <c r="AL141" s="20" t="s">
        <v>68</v>
      </c>
      <c r="AM141" s="111"/>
      <c r="AN141" s="111"/>
      <c r="AO141" s="111">
        <v>46632</v>
      </c>
      <c r="AP141" s="331"/>
      <c r="AQ141" s="331"/>
      <c r="AR141" s="331"/>
      <c r="AS141" s="331"/>
      <c r="AT141" s="331"/>
      <c r="AU141" s="331"/>
      <c r="AV141" s="331"/>
      <c r="AW141" s="331"/>
      <c r="AX141" s="331"/>
      <c r="AY141" s="331"/>
      <c r="AZ141" s="331"/>
      <c r="BA141" s="331"/>
      <c r="BB141" s="331"/>
    </row>
    <row r="142" spans="3:54" s="285" customFormat="1" ht="47.25" x14ac:dyDescent="0.25">
      <c r="C142" s="20" t="s">
        <v>629</v>
      </c>
      <c r="D142" s="20"/>
      <c r="E142" s="20" t="s">
        <v>57</v>
      </c>
      <c r="F142" s="20" t="s">
        <v>473</v>
      </c>
      <c r="G142" s="20" t="s">
        <v>59</v>
      </c>
      <c r="H142" s="20">
        <v>1</v>
      </c>
      <c r="I142" s="20" t="s">
        <v>1030</v>
      </c>
      <c r="J142" s="20" t="s">
        <v>370</v>
      </c>
      <c r="K142" s="20" t="s">
        <v>631</v>
      </c>
      <c r="L142" s="20">
        <v>2</v>
      </c>
      <c r="M142" s="20"/>
      <c r="N142" s="20"/>
      <c r="O142" s="20"/>
      <c r="P142" s="20"/>
      <c r="Q142" s="229"/>
      <c r="R142" s="229"/>
      <c r="S142" s="229"/>
      <c r="T142" s="229"/>
      <c r="U142" s="229"/>
      <c r="V142" s="229"/>
      <c r="W142" s="20"/>
      <c r="X142" s="20"/>
      <c r="Y142" s="20"/>
      <c r="Z142" s="111">
        <v>46562</v>
      </c>
      <c r="AA142" s="111">
        <v>46582</v>
      </c>
      <c r="AB142" s="20"/>
      <c r="AC142" s="20"/>
      <c r="AD142" s="20"/>
      <c r="AE142" s="20"/>
      <c r="AF142" s="20"/>
      <c r="AG142" s="238"/>
      <c r="AH142" s="20"/>
      <c r="AI142" s="20"/>
      <c r="AJ142" s="20"/>
      <c r="AK142" s="112">
        <v>93000000000</v>
      </c>
      <c r="AL142" s="20" t="s">
        <v>68</v>
      </c>
      <c r="AM142" s="111"/>
      <c r="AN142" s="111"/>
      <c r="AO142" s="111">
        <v>46632</v>
      </c>
      <c r="AP142" s="331"/>
      <c r="AQ142" s="331"/>
      <c r="AR142" s="331"/>
      <c r="AS142" s="331"/>
      <c r="AT142" s="331"/>
      <c r="AU142" s="331"/>
      <c r="AV142" s="331"/>
      <c r="AW142" s="331"/>
      <c r="AX142" s="331"/>
      <c r="AY142" s="331"/>
      <c r="AZ142" s="331"/>
      <c r="BA142" s="331"/>
      <c r="BB142" s="331"/>
    </row>
    <row r="143" spans="3:54" s="285" customFormat="1" ht="47.25" x14ac:dyDescent="0.25">
      <c r="C143" s="20" t="s">
        <v>629</v>
      </c>
      <c r="D143" s="20"/>
      <c r="E143" s="20" t="s">
        <v>57</v>
      </c>
      <c r="F143" s="20" t="s">
        <v>473</v>
      </c>
      <c r="G143" s="20" t="s">
        <v>59</v>
      </c>
      <c r="H143" s="20">
        <v>1</v>
      </c>
      <c r="I143" s="20" t="s">
        <v>1006</v>
      </c>
      <c r="J143" s="20" t="s">
        <v>653</v>
      </c>
      <c r="K143" s="109" t="s">
        <v>1031</v>
      </c>
      <c r="L143" s="20" t="s">
        <v>787</v>
      </c>
      <c r="M143" s="20"/>
      <c r="N143" s="20"/>
      <c r="O143" s="20"/>
      <c r="P143" s="20"/>
      <c r="Q143" s="229"/>
      <c r="R143" s="229"/>
      <c r="S143" s="229"/>
      <c r="T143" s="229"/>
      <c r="U143" s="229"/>
      <c r="V143" s="229"/>
      <c r="W143" s="20"/>
      <c r="X143" s="20"/>
      <c r="Y143" s="20"/>
      <c r="Z143" s="111">
        <v>46647</v>
      </c>
      <c r="AA143" s="111">
        <v>46667</v>
      </c>
      <c r="AB143" s="20"/>
      <c r="AC143" s="20"/>
      <c r="AD143" s="20"/>
      <c r="AE143" s="20"/>
      <c r="AF143" s="20"/>
      <c r="AG143" s="238"/>
      <c r="AH143" s="20"/>
      <c r="AI143" s="20"/>
      <c r="AJ143" s="20"/>
      <c r="AK143" s="112">
        <v>93000000000</v>
      </c>
      <c r="AL143" s="20" t="s">
        <v>68</v>
      </c>
      <c r="AM143" s="111"/>
      <c r="AN143" s="111"/>
      <c r="AO143" s="111">
        <v>46717</v>
      </c>
      <c r="AP143" s="331"/>
      <c r="AQ143" s="331"/>
      <c r="AR143" s="331"/>
      <c r="AS143" s="331"/>
      <c r="AT143" s="331"/>
      <c r="AU143" s="331"/>
      <c r="AV143" s="331"/>
      <c r="AW143" s="331"/>
      <c r="AX143" s="331"/>
      <c r="AY143" s="331"/>
      <c r="AZ143" s="331"/>
      <c r="BA143" s="331"/>
      <c r="BB143" s="331"/>
    </row>
    <row r="144" spans="3:54" s="285" customFormat="1" ht="47.25" x14ac:dyDescent="0.25">
      <c r="C144" s="20" t="s">
        <v>629</v>
      </c>
      <c r="D144" s="20"/>
      <c r="E144" s="20" t="s">
        <v>57</v>
      </c>
      <c r="F144" s="20" t="s">
        <v>473</v>
      </c>
      <c r="G144" s="20" t="s">
        <v>59</v>
      </c>
      <c r="H144" s="20">
        <v>1</v>
      </c>
      <c r="I144" s="20" t="s">
        <v>366</v>
      </c>
      <c r="J144" s="20" t="s">
        <v>256</v>
      </c>
      <c r="K144" s="109" t="s">
        <v>1032</v>
      </c>
      <c r="L144" s="20">
        <v>2</v>
      </c>
      <c r="M144" s="20"/>
      <c r="N144" s="20"/>
      <c r="O144" s="20"/>
      <c r="P144" s="20"/>
      <c r="Q144" s="229"/>
      <c r="R144" s="229"/>
      <c r="S144" s="229"/>
      <c r="T144" s="229"/>
      <c r="U144" s="229"/>
      <c r="V144" s="229"/>
      <c r="W144" s="20"/>
      <c r="X144" s="20"/>
      <c r="Y144" s="20"/>
      <c r="Z144" s="111">
        <v>46647</v>
      </c>
      <c r="AA144" s="111">
        <v>46667</v>
      </c>
      <c r="AB144" s="20"/>
      <c r="AC144" s="20"/>
      <c r="AD144" s="20"/>
      <c r="AE144" s="20"/>
      <c r="AF144" s="20"/>
      <c r="AG144" s="238"/>
      <c r="AH144" s="20"/>
      <c r="AI144" s="20"/>
      <c r="AJ144" s="20"/>
      <c r="AK144" s="112">
        <v>93000000000</v>
      </c>
      <c r="AL144" s="20" t="s">
        <v>68</v>
      </c>
      <c r="AM144" s="111"/>
      <c r="AN144" s="111"/>
      <c r="AO144" s="111">
        <v>46717</v>
      </c>
      <c r="AP144" s="331"/>
      <c r="AQ144" s="331"/>
      <c r="AR144" s="331"/>
      <c r="AS144" s="331"/>
      <c r="AT144" s="331"/>
      <c r="AU144" s="331"/>
      <c r="AV144" s="331"/>
      <c r="AW144" s="331"/>
      <c r="AX144" s="331"/>
      <c r="AY144" s="331"/>
      <c r="AZ144" s="331"/>
      <c r="BA144" s="331"/>
      <c r="BB144" s="331"/>
    </row>
    <row r="145" spans="3:54" s="285" customFormat="1" ht="47.25" x14ac:dyDescent="0.25">
      <c r="C145" s="20" t="s">
        <v>629</v>
      </c>
      <c r="D145" s="20"/>
      <c r="E145" s="20" t="s">
        <v>57</v>
      </c>
      <c r="F145" s="20" t="s">
        <v>473</v>
      </c>
      <c r="G145" s="20" t="s">
        <v>59</v>
      </c>
      <c r="H145" s="20">
        <v>1</v>
      </c>
      <c r="I145" s="20" t="s">
        <v>1033</v>
      </c>
      <c r="J145" s="109" t="s">
        <v>117</v>
      </c>
      <c r="K145" s="109" t="s">
        <v>1034</v>
      </c>
      <c r="L145" s="20" t="s">
        <v>787</v>
      </c>
      <c r="M145" s="20"/>
      <c r="N145" s="20"/>
      <c r="O145" s="20"/>
      <c r="P145" s="20"/>
      <c r="Q145" s="229"/>
      <c r="R145" s="229"/>
      <c r="S145" s="229"/>
      <c r="T145" s="229"/>
      <c r="U145" s="229"/>
      <c r="V145" s="229"/>
      <c r="W145" s="20"/>
      <c r="X145" s="20"/>
      <c r="Y145" s="20"/>
      <c r="Z145" s="111">
        <v>46677</v>
      </c>
      <c r="AA145" s="111">
        <v>46697</v>
      </c>
      <c r="AB145" s="20"/>
      <c r="AC145" s="20"/>
      <c r="AD145" s="20"/>
      <c r="AE145" s="20"/>
      <c r="AF145" s="20"/>
      <c r="AG145" s="238"/>
      <c r="AH145" s="20"/>
      <c r="AI145" s="20"/>
      <c r="AJ145" s="20"/>
      <c r="AK145" s="112">
        <v>93000000000</v>
      </c>
      <c r="AL145" s="20" t="s">
        <v>68</v>
      </c>
      <c r="AM145" s="111"/>
      <c r="AN145" s="111"/>
      <c r="AO145" s="111">
        <v>46747</v>
      </c>
      <c r="AP145" s="331"/>
      <c r="AQ145" s="331"/>
      <c r="AR145" s="331"/>
      <c r="AS145" s="331"/>
      <c r="AT145" s="331"/>
      <c r="AU145" s="331"/>
      <c r="AV145" s="331"/>
      <c r="AW145" s="331"/>
      <c r="AX145" s="331"/>
      <c r="AY145" s="331"/>
      <c r="AZ145" s="331"/>
      <c r="BA145" s="331"/>
      <c r="BB145" s="331"/>
    </row>
  </sheetData>
  <autoFilter ref="A8:BB137"/>
  <mergeCells count="54">
    <mergeCell ref="G1:V1"/>
    <mergeCell ref="A5:A7"/>
    <mergeCell ref="B5:B7"/>
    <mergeCell ref="C5:C7"/>
    <mergeCell ref="D5:D7"/>
    <mergeCell ref="E5:F5"/>
    <mergeCell ref="G5:G7"/>
    <mergeCell ref="H5:H7"/>
    <mergeCell ref="I5:I7"/>
    <mergeCell ref="J5:J7"/>
    <mergeCell ref="K5:K7"/>
    <mergeCell ref="L5:L7"/>
    <mergeCell ref="M5:M7"/>
    <mergeCell ref="N5:N7"/>
    <mergeCell ref="O5:O7"/>
    <mergeCell ref="P5:P7"/>
    <mergeCell ref="Q5:Q7"/>
    <mergeCell ref="R5:R7"/>
    <mergeCell ref="S5:V6"/>
    <mergeCell ref="W5:W7"/>
    <mergeCell ref="X5:X7"/>
    <mergeCell ref="Y5:Y7"/>
    <mergeCell ref="Z5:Z7"/>
    <mergeCell ref="AA5:AA7"/>
    <mergeCell ref="AB5:AE5"/>
    <mergeCell ref="AF5:AO5"/>
    <mergeCell ref="AP5:AP7"/>
    <mergeCell ref="AQ5:AQ7"/>
    <mergeCell ref="AR5:AY5"/>
    <mergeCell ref="AZ5:AZ7"/>
    <mergeCell ref="BA5:BA7"/>
    <mergeCell ref="AS6:AS7"/>
    <mergeCell ref="AT6:AT7"/>
    <mergeCell ref="AU6:AU7"/>
    <mergeCell ref="AV6:AV7"/>
    <mergeCell ref="AW6:AW7"/>
    <mergeCell ref="AX6:AX7"/>
    <mergeCell ref="AY6:AY7"/>
    <mergeCell ref="BB5:BB7"/>
    <mergeCell ref="E6:E7"/>
    <mergeCell ref="F6:F7"/>
    <mergeCell ref="AB6:AB7"/>
    <mergeCell ref="AC6:AC7"/>
    <mergeCell ref="AD6:AD7"/>
    <mergeCell ref="AE6:AE7"/>
    <mergeCell ref="AF6:AF7"/>
    <mergeCell ref="AG6:AG7"/>
    <mergeCell ref="AH6:AI6"/>
    <mergeCell ref="AJ6:AJ7"/>
    <mergeCell ref="AK6:AL6"/>
    <mergeCell ref="AM6:AM7"/>
    <mergeCell ref="AN6:AN7"/>
    <mergeCell ref="AO6:AO7"/>
    <mergeCell ref="AR6:AR7"/>
  </mergeCells>
  <conditionalFormatting sqref="L12">
    <cfRule type="expression" dxfId="63" priority="526">
      <formula>#REF!=IFERROR(VLOOKUP(#REF!,#REF!,1,FALSE),"2_Только субъекты МСП")</formula>
    </cfRule>
  </conditionalFormatting>
  <conditionalFormatting sqref="L12">
    <cfRule type="expression" dxfId="62" priority="525">
      <formula>#REF!&lt;&gt;IF(#REF!=VLOOKUP(#REF!,#REF!,1,FALSE),"2_Только субъекты МСП")</formula>
    </cfRule>
  </conditionalFormatting>
  <conditionalFormatting sqref="L96 L121 L99">
    <cfRule type="expression" dxfId="61" priority="31">
      <formula>L96&lt;&gt;IF(K96=VLOOKUP(K96,#REF!,1,FALSE),"2_Только субъекты МСП")</formula>
    </cfRule>
  </conditionalFormatting>
  <conditionalFormatting sqref="L96 L121 L99">
    <cfRule type="expression" dxfId="60" priority="30">
      <formula>L96=IFERROR(VLOOKUP(K96,#REF!,1,FALSE),"2_Только субъекты МСП")</formula>
    </cfRule>
  </conditionalFormatting>
  <conditionalFormatting sqref="L118">
    <cfRule type="expression" dxfId="59" priority="29">
      <formula>L118&lt;&gt;IF(K118=VLOOKUP(K118,#REF!,1,FALSE),"2_Только субъекты МСП")</formula>
    </cfRule>
  </conditionalFormatting>
  <conditionalFormatting sqref="L118">
    <cfRule type="expression" dxfId="58" priority="28">
      <formula>L118=IFERROR(VLOOKUP(K118,#REF!,1,FALSE),"2_Только субъекты МСП")</formula>
    </cfRule>
  </conditionalFormatting>
  <conditionalFormatting sqref="L119">
    <cfRule type="expression" dxfId="57" priority="27">
      <formula>L119&lt;&gt;IF(K119=VLOOKUP(K119,#REF!,1,FALSE),"2_Только субъекты МСП")</formula>
    </cfRule>
  </conditionalFormatting>
  <conditionalFormatting sqref="L119">
    <cfRule type="expression" dxfId="56" priority="26">
      <formula>L119=IFERROR(VLOOKUP(K119,#REF!,1,FALSE),"2_Только субъекты МСП")</formula>
    </cfRule>
  </conditionalFormatting>
  <conditionalFormatting sqref="L97">
    <cfRule type="expression" dxfId="55" priority="25">
      <formula>L97&lt;&gt;IF(K97=VLOOKUP(K97,#REF!,1,FALSE),"2_Только субъекты МСП")</formula>
    </cfRule>
  </conditionalFormatting>
  <conditionalFormatting sqref="L97">
    <cfRule type="expression" dxfId="54" priority="24">
      <formula>L97=IFERROR(VLOOKUP(K97,#REF!,1,FALSE),"2_Только субъекты МСП")</formula>
    </cfRule>
  </conditionalFormatting>
  <conditionalFormatting sqref="L98">
    <cfRule type="expression" dxfId="53" priority="23">
      <formula>L98&lt;&gt;IF(K98=VLOOKUP(K98,#REF!,1,FALSE),"2_Только субъекты МСП")</formula>
    </cfRule>
  </conditionalFormatting>
  <conditionalFormatting sqref="L98">
    <cfRule type="expression" dxfId="52" priority="22">
      <formula>L98=IFERROR(VLOOKUP(K98,#REF!,1,FALSE),"2_Только субъекты МСП")</formula>
    </cfRule>
  </conditionalFormatting>
  <conditionalFormatting sqref="L120">
    <cfRule type="expression" dxfId="51" priority="21">
      <formula>L120&lt;&gt;IF(K120=VLOOKUP(K120,#REF!,1,FALSE),"2_Только субъекты МСП")</formula>
    </cfRule>
  </conditionalFormatting>
  <conditionalFormatting sqref="L120">
    <cfRule type="expression" dxfId="50" priority="20">
      <formula>L120=IFERROR(VLOOKUP(K120,#REF!,1,FALSE),"2_Только субъекты МСП")</formula>
    </cfRule>
  </conditionalFormatting>
  <conditionalFormatting sqref="L103">
    <cfRule type="expression" dxfId="49" priority="19">
      <formula>#REF!=IFERROR(VLOOKUP(#REF!,#REF!,1,FALSE),"2_Только субъекты МСП")</formula>
    </cfRule>
  </conditionalFormatting>
  <conditionalFormatting sqref="L103">
    <cfRule type="expression" dxfId="48" priority="18">
      <formula>#REF!&lt;&gt;IF(#REF!=VLOOKUP(#REF!,#REF!,1,FALSE),"2_Только субъекты МСП")</formula>
    </cfRule>
  </conditionalFormatting>
  <conditionalFormatting sqref="L135:L136">
    <cfRule type="expression" dxfId="47" priority="17">
      <formula>L133&lt;&gt;IF(K133=VLOOKUP(K133,#REF!,1,FALSE),"2_Только субъекты МСП")</formula>
    </cfRule>
  </conditionalFormatting>
  <conditionalFormatting sqref="L135:L136">
    <cfRule type="expression" dxfId="46" priority="16">
      <formula>L133=IFERROR(VLOOKUP(K133,#REF!,1,FALSE),"2_Только субъекты МСП")</formula>
    </cfRule>
  </conditionalFormatting>
  <conditionalFormatting sqref="L100">
    <cfRule type="expression" dxfId="45" priority="15">
      <formula>L100&lt;&gt;IF(K100=VLOOKUP(K100,#REF!,1,FALSE),"2_Только субъекты МСП")</formula>
    </cfRule>
  </conditionalFormatting>
  <conditionalFormatting sqref="L100">
    <cfRule type="expression" dxfId="44" priority="14">
      <formula>L100=IFERROR(VLOOKUP(K100,#REF!,1,FALSE),"2_Только субъекты МСП")</formula>
    </cfRule>
  </conditionalFormatting>
  <conditionalFormatting sqref="L139">
    <cfRule type="expression" dxfId="43" priority="13">
      <formula>L139&lt;&gt;IF(K139=VLOOKUP(K139,#REF!,1,FALSE),"2_Только субъекты МСП")</formula>
    </cfRule>
  </conditionalFormatting>
  <conditionalFormatting sqref="L139">
    <cfRule type="expression" dxfId="42" priority="12">
      <formula>L139=IFERROR(VLOOKUP(K139,#REF!,1,FALSE),"2_Только субъекты МСП")</formula>
    </cfRule>
  </conditionalFormatting>
  <conditionalFormatting sqref="L140:L145">
    <cfRule type="expression" dxfId="41" priority="11">
      <formula>L140&lt;&gt;IF(K140=VLOOKUP(K140,#REF!,1,FALSE),"2_Только субъекты МСП")</formula>
    </cfRule>
  </conditionalFormatting>
  <conditionalFormatting sqref="L140:L145">
    <cfRule type="expression" dxfId="40" priority="10">
      <formula>L140=IFERROR(VLOOKUP(K140,#REF!,1,FALSE),"2_Только субъекты МСП")</formula>
    </cfRule>
  </conditionalFormatting>
  <conditionalFormatting sqref="L13">
    <cfRule type="expression" dxfId="39" priority="9">
      <formula>#REF!=IFERROR(VLOOKUP(#REF!,#REF!,1,FALSE),"2_Только субъекты МСП")</formula>
    </cfRule>
  </conditionalFormatting>
  <conditionalFormatting sqref="L11">
    <cfRule type="expression" dxfId="38" priority="8">
      <formula>#REF!=IFERROR(VLOOKUP(#REF!,#REF!,1,FALSE),"2_Только субъекты МСП")</formula>
    </cfRule>
  </conditionalFormatting>
  <conditionalFormatting sqref="L11">
    <cfRule type="expression" dxfId="37" priority="7">
      <formula>#REF!&lt;&gt;IF(#REF!=VLOOKUP(#REF!,#REF!,1,FALSE),"2_Только субъекты МСП")</formula>
    </cfRule>
  </conditionalFormatting>
  <conditionalFormatting sqref="L9:L10 L16 L14">
    <cfRule type="expression" dxfId="36" priority="6">
      <formula>L9&lt;&gt;IF(K9=VLOOKUP(K9,#REF!,1,FALSE),"2_Только субъекты МСП")</formula>
    </cfRule>
  </conditionalFormatting>
  <conditionalFormatting sqref="L9:L10 L16 L14">
    <cfRule type="expression" dxfId="35" priority="5">
      <formula>L9=IFERROR(VLOOKUP(K9,#REF!,1,FALSE),"2_Только субъекты МСП")</formula>
    </cfRule>
  </conditionalFormatting>
  <conditionalFormatting sqref="L14">
    <cfRule type="expression" dxfId="34" priority="4">
      <formula>L41=IFERROR(VLOOKUP(K41,#REF!,1,FALSE),"2_Только субъекты МСП")</formula>
    </cfRule>
  </conditionalFormatting>
  <conditionalFormatting sqref="L11">
    <cfRule type="expression" dxfId="33" priority="3">
      <formula>L14=IFERROR(VLOOKUP(K14,#REF!,1,FALSE),"2_Только субъекты МСП")</formula>
    </cfRule>
  </conditionalFormatting>
  <hyperlinks>
    <hyperlink ref="A1" location="Инструкция!A52" display="Инструкция"/>
  </hyperlinks>
  <pageMargins left="0.7" right="0.7" top="0.75" bottom="0.75" header="0.3" footer="0.3"/>
  <pageSetup paperSize="9" scale="46" fitToHeight="0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B149"/>
  <sheetViews>
    <sheetView zoomScale="70" workbookViewId="0">
      <pane xSplit="7" ySplit="8" topLeftCell="H9" activePane="bottomRight" state="frozen"/>
      <selection activeCell="AM9" sqref="AM9:AM149"/>
      <selection pane="topRight"/>
      <selection pane="bottomLeft"/>
      <selection pane="bottomRight" activeCell="I16" sqref="I16"/>
    </sheetView>
  </sheetViews>
  <sheetFormatPr defaultRowHeight="16.5" x14ac:dyDescent="0.3"/>
  <cols>
    <col min="1" max="1" width="9.140625" style="211"/>
    <col min="2" max="2" width="14" style="211" customWidth="1"/>
    <col min="3" max="3" width="15.42578125" style="211" customWidth="1"/>
    <col min="4" max="4" width="16.140625" style="211" customWidth="1"/>
    <col min="5" max="5" width="19.85546875" style="211" customWidth="1"/>
    <col min="6" max="6" width="9.42578125" style="211" customWidth="1"/>
    <col min="7" max="7" width="40" style="211" customWidth="1"/>
    <col min="8" max="8" width="20" style="211" customWidth="1"/>
    <col min="9" max="9" width="14.28515625" style="211" customWidth="1"/>
    <col min="10" max="10" width="16.5703125" style="211" customWidth="1"/>
    <col min="11" max="11" width="18.5703125" style="211" customWidth="1"/>
    <col min="12" max="12" width="18.42578125" style="211" customWidth="1"/>
    <col min="13" max="13" width="18.85546875" style="211" customWidth="1"/>
    <col min="14" max="14" width="16.140625" style="211" customWidth="1"/>
    <col min="15" max="15" width="20.85546875" style="213" customWidth="1"/>
    <col min="16" max="16" width="18.5703125" style="213" customWidth="1"/>
    <col min="17" max="17" width="19.42578125" style="213" customWidth="1"/>
    <col min="18" max="18" width="20.7109375" style="213" customWidth="1"/>
    <col min="19" max="19" width="18.5703125" style="213" customWidth="1"/>
    <col min="20" max="20" width="17.140625" style="213" customWidth="1"/>
    <col min="21" max="21" width="21.42578125" style="211" customWidth="1"/>
    <col min="22" max="22" width="14.5703125" style="214" customWidth="1"/>
    <col min="23" max="23" width="14.42578125" style="211" customWidth="1"/>
    <col min="24" max="24" width="18" style="214" customWidth="1"/>
    <col min="25" max="25" width="13.42578125" style="211" customWidth="1"/>
    <col min="26" max="26" width="21" style="211" customWidth="1"/>
    <col min="27" max="27" width="23.140625" style="211" customWidth="1"/>
    <col min="28" max="28" width="15.28515625" style="211" customWidth="1"/>
    <col min="29" max="29" width="16.28515625" style="211" customWidth="1"/>
    <col min="30" max="30" width="20.140625" style="5" customWidth="1"/>
    <col min="31" max="31" width="18.140625" style="5" customWidth="1"/>
    <col min="32" max="32" width="12.7109375" style="1" customWidth="1"/>
    <col min="33" max="33" width="16.7109375" style="1" customWidth="1"/>
    <col min="34" max="34" width="12.7109375" style="1" customWidth="1"/>
    <col min="35" max="35" width="14.5703125" style="1" customWidth="1"/>
    <col min="36" max="36" width="18.42578125" style="1" customWidth="1"/>
    <col min="37" max="37" width="13.7109375" style="1" customWidth="1"/>
    <col min="38" max="39" width="13.28515625" style="1" customWidth="1"/>
    <col min="40" max="40" width="12.5703125" style="1" customWidth="1"/>
    <col min="41" max="41" width="11.42578125" style="1" customWidth="1"/>
    <col min="42" max="42" width="9.140625" style="1" customWidth="1"/>
    <col min="43" max="43" width="16.28515625" style="1" customWidth="1"/>
    <col min="44" max="44" width="10.5703125" style="1" customWidth="1"/>
    <col min="45" max="48" width="9.28515625" style="211" customWidth="1"/>
    <col min="49" max="51" width="9.140625" style="211" customWidth="1"/>
    <col min="52" max="52" width="21.7109375" style="211" customWidth="1"/>
    <col min="53" max="53" width="9.140625" style="211"/>
    <col min="54" max="54" width="21.7109375" style="211" customWidth="1"/>
    <col min="55" max="16384" width="9.140625" style="211"/>
  </cols>
  <sheetData>
    <row r="1" spans="1:52" ht="20.25" x14ac:dyDescent="0.3">
      <c r="A1" s="215"/>
      <c r="E1" s="1535"/>
      <c r="F1" s="1535"/>
      <c r="G1" s="1535"/>
      <c r="H1" s="1535"/>
      <c r="I1" s="1535"/>
      <c r="J1" s="1535"/>
      <c r="K1" s="1535"/>
      <c r="L1" s="1535"/>
      <c r="M1" s="1535"/>
      <c r="N1" s="1535"/>
      <c r="O1" s="1535"/>
      <c r="P1" s="1535"/>
      <c r="Q1" s="1535"/>
      <c r="R1" s="1535"/>
      <c r="S1" s="1535"/>
      <c r="T1" s="1535"/>
    </row>
    <row r="2" spans="1:52" x14ac:dyDescent="0.3">
      <c r="M2" s="7"/>
      <c r="N2" s="8"/>
    </row>
    <row r="3" spans="1:52" ht="12" customHeight="1" x14ac:dyDescent="0.35">
      <c r="A3" s="216" t="s">
        <v>1036</v>
      </c>
    </row>
    <row r="4" spans="1:52" hidden="1" x14ac:dyDescent="0.3"/>
    <row r="5" spans="1:52" s="100" customFormat="1" ht="66" customHeight="1" x14ac:dyDescent="0.25">
      <c r="A5" s="1410" t="s">
        <v>1</v>
      </c>
      <c r="B5" s="1410" t="s">
        <v>2</v>
      </c>
      <c r="C5" s="1413" t="s">
        <v>3</v>
      </c>
      <c r="D5" s="1415"/>
      <c r="E5" s="1410" t="s">
        <v>4</v>
      </c>
      <c r="F5" s="1410" t="s">
        <v>5</v>
      </c>
      <c r="G5" s="1410" t="s">
        <v>6</v>
      </c>
      <c r="H5" s="1410" t="s">
        <v>7</v>
      </c>
      <c r="I5" s="1410" t="s">
        <v>8</v>
      </c>
      <c r="J5" s="1410" t="s">
        <v>9</v>
      </c>
      <c r="K5" s="1410" t="s">
        <v>10</v>
      </c>
      <c r="L5" s="1410" t="s">
        <v>11</v>
      </c>
      <c r="M5" s="1410" t="s">
        <v>12</v>
      </c>
      <c r="N5" s="1410" t="s">
        <v>13</v>
      </c>
      <c r="O5" s="1416" t="s">
        <v>14</v>
      </c>
      <c r="P5" s="1416" t="s">
        <v>15</v>
      </c>
      <c r="Q5" s="1419" t="s">
        <v>16</v>
      </c>
      <c r="R5" s="1420"/>
      <c r="S5" s="1420"/>
      <c r="T5" s="1421"/>
      <c r="U5" s="1410" t="s">
        <v>17</v>
      </c>
      <c r="V5" s="1410" t="s">
        <v>18</v>
      </c>
      <c r="W5" s="1410" t="s">
        <v>19</v>
      </c>
      <c r="X5" s="1412" t="s">
        <v>20</v>
      </c>
      <c r="Y5" s="1412" t="s">
        <v>21</v>
      </c>
      <c r="Z5" s="1413" t="s">
        <v>22</v>
      </c>
      <c r="AA5" s="1414"/>
      <c r="AB5" s="1414"/>
      <c r="AC5" s="1415"/>
      <c r="AD5" s="1413" t="s">
        <v>23</v>
      </c>
      <c r="AE5" s="1414"/>
      <c r="AF5" s="1414"/>
      <c r="AG5" s="1414"/>
      <c r="AH5" s="1414"/>
      <c r="AI5" s="1414"/>
      <c r="AJ5" s="1414"/>
      <c r="AK5" s="1414"/>
      <c r="AL5" s="1414"/>
      <c r="AM5" s="1415"/>
      <c r="AN5" s="1410" t="s">
        <v>24</v>
      </c>
      <c r="AO5" s="1410" t="s">
        <v>25</v>
      </c>
      <c r="AP5" s="1426" t="s">
        <v>26</v>
      </c>
      <c r="AQ5" s="1427"/>
      <c r="AR5" s="1427"/>
      <c r="AS5" s="1427"/>
      <c r="AT5" s="1427"/>
      <c r="AU5" s="1427"/>
      <c r="AV5" s="1427"/>
      <c r="AW5" s="1428"/>
      <c r="AX5" s="1410" t="s">
        <v>27</v>
      </c>
      <c r="AY5" s="1410" t="s">
        <v>28</v>
      </c>
      <c r="AZ5" s="1429" t="s">
        <v>29</v>
      </c>
    </row>
    <row r="6" spans="1:52" s="100" customFormat="1" ht="51" customHeight="1" x14ac:dyDescent="0.25">
      <c r="A6" s="1425"/>
      <c r="B6" s="1425"/>
      <c r="C6" s="1410" t="s">
        <v>30</v>
      </c>
      <c r="D6" s="1410" t="s">
        <v>31</v>
      </c>
      <c r="E6" s="1425"/>
      <c r="F6" s="1425"/>
      <c r="G6" s="1425"/>
      <c r="H6" s="1425"/>
      <c r="I6" s="1425"/>
      <c r="J6" s="1425"/>
      <c r="K6" s="1425"/>
      <c r="L6" s="1425"/>
      <c r="M6" s="1425"/>
      <c r="N6" s="1425"/>
      <c r="O6" s="1417"/>
      <c r="P6" s="1417"/>
      <c r="Q6" s="1422"/>
      <c r="R6" s="1423"/>
      <c r="S6" s="1423"/>
      <c r="T6" s="1424"/>
      <c r="U6" s="1425"/>
      <c r="V6" s="1425"/>
      <c r="W6" s="1425"/>
      <c r="X6" s="1412"/>
      <c r="Y6" s="1412"/>
      <c r="Z6" s="1410" t="s">
        <v>32</v>
      </c>
      <c r="AA6" s="1410" t="s">
        <v>33</v>
      </c>
      <c r="AB6" s="1410" t="s">
        <v>34</v>
      </c>
      <c r="AC6" s="1410" t="s">
        <v>35</v>
      </c>
      <c r="AD6" s="1410" t="s">
        <v>36</v>
      </c>
      <c r="AE6" s="1410" t="s">
        <v>37</v>
      </c>
      <c r="AF6" s="1413" t="s">
        <v>38</v>
      </c>
      <c r="AG6" s="1415"/>
      <c r="AH6" s="1410" t="s">
        <v>39</v>
      </c>
      <c r="AI6" s="1413" t="s">
        <v>40</v>
      </c>
      <c r="AJ6" s="1415"/>
      <c r="AK6" s="1434" t="s">
        <v>41</v>
      </c>
      <c r="AL6" s="1410" t="s">
        <v>42</v>
      </c>
      <c r="AM6" s="1436" t="s">
        <v>43</v>
      </c>
      <c r="AN6" s="1425"/>
      <c r="AO6" s="1425"/>
      <c r="AP6" s="1429" t="s">
        <v>44</v>
      </c>
      <c r="AQ6" s="1429" t="s">
        <v>45</v>
      </c>
      <c r="AR6" s="1429" t="s">
        <v>46</v>
      </c>
      <c r="AS6" s="1429" t="s">
        <v>47</v>
      </c>
      <c r="AT6" s="1429" t="s">
        <v>48</v>
      </c>
      <c r="AU6" s="1432" t="s">
        <v>49</v>
      </c>
      <c r="AV6" s="1432" t="s">
        <v>50</v>
      </c>
      <c r="AW6" s="1429" t="s">
        <v>51</v>
      </c>
      <c r="AX6" s="1425"/>
      <c r="AY6" s="1425"/>
      <c r="AZ6" s="1430"/>
    </row>
    <row r="7" spans="1:52" s="100" customFormat="1" ht="63" customHeight="1" x14ac:dyDescent="0.25">
      <c r="A7" s="1411"/>
      <c r="B7" s="1411"/>
      <c r="C7" s="1411"/>
      <c r="D7" s="1411"/>
      <c r="E7" s="1411"/>
      <c r="F7" s="1411"/>
      <c r="G7" s="1411"/>
      <c r="H7" s="1411"/>
      <c r="I7" s="1411"/>
      <c r="J7" s="1411"/>
      <c r="K7" s="1411"/>
      <c r="L7" s="1411"/>
      <c r="M7" s="1411"/>
      <c r="N7" s="1411"/>
      <c r="O7" s="1418"/>
      <c r="P7" s="1418"/>
      <c r="Q7" s="16">
        <v>2026</v>
      </c>
      <c r="R7" s="16">
        <v>2027</v>
      </c>
      <c r="S7" s="16">
        <v>2028</v>
      </c>
      <c r="T7" s="16">
        <v>2029</v>
      </c>
      <c r="U7" s="1411"/>
      <c r="V7" s="1411"/>
      <c r="W7" s="1411"/>
      <c r="X7" s="1412"/>
      <c r="Y7" s="1412"/>
      <c r="Z7" s="1411"/>
      <c r="AA7" s="1411"/>
      <c r="AB7" s="1411"/>
      <c r="AC7" s="1411"/>
      <c r="AD7" s="1411"/>
      <c r="AE7" s="1411"/>
      <c r="AF7" s="17" t="s">
        <v>52</v>
      </c>
      <c r="AG7" s="17" t="s">
        <v>53</v>
      </c>
      <c r="AH7" s="1411"/>
      <c r="AI7" s="17" t="s">
        <v>54</v>
      </c>
      <c r="AJ7" s="17" t="s">
        <v>53</v>
      </c>
      <c r="AK7" s="1435"/>
      <c r="AL7" s="1411"/>
      <c r="AM7" s="1437"/>
      <c r="AN7" s="1411"/>
      <c r="AO7" s="1411"/>
      <c r="AP7" s="1431"/>
      <c r="AQ7" s="1431"/>
      <c r="AR7" s="1431"/>
      <c r="AS7" s="1431"/>
      <c r="AT7" s="1431"/>
      <c r="AU7" s="1433"/>
      <c r="AV7" s="1433"/>
      <c r="AW7" s="1431"/>
      <c r="AX7" s="1411"/>
      <c r="AY7" s="1411"/>
      <c r="AZ7" s="1431"/>
    </row>
    <row r="8" spans="1:52" s="100" customFormat="1" ht="15.75" x14ac:dyDescent="0.25">
      <c r="A8" s="19">
        <v>1</v>
      </c>
      <c r="B8" s="19">
        <v>2</v>
      </c>
      <c r="C8" s="19">
        <v>3</v>
      </c>
      <c r="D8" s="19">
        <v>4</v>
      </c>
      <c r="E8" s="19">
        <v>5</v>
      </c>
      <c r="F8" s="19">
        <v>6</v>
      </c>
      <c r="G8" s="19">
        <v>7</v>
      </c>
      <c r="H8" s="19">
        <v>8</v>
      </c>
      <c r="I8" s="19">
        <v>9</v>
      </c>
      <c r="J8" s="19">
        <v>10</v>
      </c>
      <c r="K8" s="19">
        <v>11</v>
      </c>
      <c r="L8" s="19">
        <v>12</v>
      </c>
      <c r="M8" s="19">
        <v>13</v>
      </c>
      <c r="N8" s="19">
        <v>14</v>
      </c>
      <c r="O8" s="16">
        <v>15</v>
      </c>
      <c r="P8" s="16">
        <v>16</v>
      </c>
      <c r="Q8" s="16">
        <v>17</v>
      </c>
      <c r="R8" s="16">
        <v>18</v>
      </c>
      <c r="S8" s="16">
        <v>19</v>
      </c>
      <c r="T8" s="16">
        <v>20</v>
      </c>
      <c r="U8" s="19">
        <v>21</v>
      </c>
      <c r="V8" s="19">
        <v>22</v>
      </c>
      <c r="W8" s="19">
        <v>23</v>
      </c>
      <c r="X8" s="19">
        <v>24</v>
      </c>
      <c r="Y8" s="19">
        <v>25</v>
      </c>
      <c r="Z8" s="19">
        <v>26</v>
      </c>
      <c r="AA8" s="19">
        <v>27</v>
      </c>
      <c r="AB8" s="19">
        <v>28</v>
      </c>
      <c r="AC8" s="19">
        <v>29</v>
      </c>
      <c r="AD8" s="19">
        <v>30</v>
      </c>
      <c r="AE8" s="19">
        <v>31</v>
      </c>
      <c r="AF8" s="19">
        <v>32</v>
      </c>
      <c r="AG8" s="19">
        <v>33</v>
      </c>
      <c r="AH8" s="19">
        <v>34</v>
      </c>
      <c r="AI8" s="19">
        <v>35</v>
      </c>
      <c r="AJ8" s="19">
        <v>36</v>
      </c>
      <c r="AK8" s="19">
        <v>37</v>
      </c>
      <c r="AL8" s="19">
        <v>38</v>
      </c>
      <c r="AM8" s="19">
        <v>39</v>
      </c>
      <c r="AN8" s="19">
        <v>40</v>
      </c>
      <c r="AO8" s="19">
        <v>41</v>
      </c>
      <c r="AP8" s="19">
        <v>42</v>
      </c>
      <c r="AQ8" s="19">
        <v>43</v>
      </c>
      <c r="AR8" s="19">
        <v>44</v>
      </c>
      <c r="AS8" s="19">
        <v>45</v>
      </c>
      <c r="AT8" s="19">
        <v>46</v>
      </c>
      <c r="AU8" s="19">
        <v>47</v>
      </c>
      <c r="AV8" s="19">
        <v>48</v>
      </c>
      <c r="AW8" s="19">
        <v>49</v>
      </c>
      <c r="AX8" s="19">
        <v>50</v>
      </c>
      <c r="AY8" s="19">
        <v>51</v>
      </c>
      <c r="AZ8" s="19">
        <v>52</v>
      </c>
    </row>
    <row r="9" spans="1:52" s="285" customFormat="1" ht="42.75" customHeight="1" x14ac:dyDescent="0.25">
      <c r="A9" s="19" t="s">
        <v>55</v>
      </c>
      <c r="B9" s="20"/>
      <c r="C9" s="21" t="s">
        <v>57</v>
      </c>
      <c r="D9" s="22" t="s">
        <v>58</v>
      </c>
      <c r="E9" s="22" t="s">
        <v>59</v>
      </c>
      <c r="F9" s="20">
        <v>1</v>
      </c>
      <c r="G9" s="20" t="s">
        <v>92</v>
      </c>
      <c r="H9" s="37" t="s">
        <v>93</v>
      </c>
      <c r="I9" s="37" t="s">
        <v>94</v>
      </c>
      <c r="J9" s="23">
        <v>2</v>
      </c>
      <c r="K9" s="23"/>
      <c r="L9" s="24"/>
      <c r="M9" s="24"/>
      <c r="N9" s="21"/>
      <c r="O9" s="239"/>
      <c r="P9" s="218"/>
      <c r="Q9" s="219"/>
      <c r="R9" s="219"/>
      <c r="S9" s="220"/>
      <c r="T9" s="220"/>
      <c r="U9" s="38"/>
      <c r="V9" s="20"/>
      <c r="W9" s="24"/>
      <c r="X9" s="26">
        <v>46782</v>
      </c>
      <c r="Y9" s="27">
        <f>X9+30</f>
        <v>46812</v>
      </c>
      <c r="Z9" s="23"/>
      <c r="AA9" s="23"/>
      <c r="AB9" s="23"/>
      <c r="AC9" s="23"/>
      <c r="AD9" s="24"/>
      <c r="AE9" s="23"/>
      <c r="AF9" s="23"/>
      <c r="AG9" s="21"/>
      <c r="AH9" s="277"/>
      <c r="AI9" s="278">
        <v>93000000000</v>
      </c>
      <c r="AJ9" s="279" t="s">
        <v>68</v>
      </c>
      <c r="AK9" s="280">
        <f>Y9+20</f>
        <v>46832</v>
      </c>
      <c r="AL9" s="104">
        <f t="shared" ref="AL9:AL72" si="0">AK9</f>
        <v>46832</v>
      </c>
      <c r="AM9" s="281">
        <f>AL9+30</f>
        <v>46862</v>
      </c>
      <c r="AN9" s="277"/>
      <c r="AO9" s="282"/>
      <c r="AP9" s="283"/>
      <c r="AQ9" s="284"/>
      <c r="AR9" s="33"/>
      <c r="AS9" s="19"/>
      <c r="AT9" s="19"/>
      <c r="AU9" s="34"/>
      <c r="AV9" s="35"/>
      <c r="AW9" s="282"/>
      <c r="AX9" s="24"/>
      <c r="AY9" s="282"/>
      <c r="AZ9" s="282"/>
    </row>
    <row r="10" spans="1:52" s="285" customFormat="1" ht="41.25" customHeight="1" x14ac:dyDescent="0.25">
      <c r="A10" s="19" t="s">
        <v>55</v>
      </c>
      <c r="B10" s="20"/>
      <c r="C10" s="21" t="s">
        <v>57</v>
      </c>
      <c r="D10" s="22" t="s">
        <v>58</v>
      </c>
      <c r="E10" s="22" t="s">
        <v>59</v>
      </c>
      <c r="F10" s="20">
        <v>1</v>
      </c>
      <c r="G10" s="20" t="s">
        <v>99</v>
      </c>
      <c r="H10" s="41" t="s">
        <v>100</v>
      </c>
      <c r="I10" s="41" t="s">
        <v>100</v>
      </c>
      <c r="J10" s="19">
        <v>2</v>
      </c>
      <c r="K10" s="19"/>
      <c r="L10" s="24"/>
      <c r="M10" s="24"/>
      <c r="N10" s="17"/>
      <c r="O10" s="240"/>
      <c r="P10" s="219"/>
      <c r="Q10" s="219"/>
      <c r="R10" s="219"/>
      <c r="S10" s="221"/>
      <c r="T10" s="221"/>
      <c r="U10" s="67"/>
      <c r="V10" s="20"/>
      <c r="W10" s="21"/>
      <c r="X10" s="26">
        <v>46782</v>
      </c>
      <c r="Y10" s="27">
        <f t="shared" ref="Y10:Y73" si="1">X10+30</f>
        <v>46812</v>
      </c>
      <c r="Z10" s="19"/>
      <c r="AA10" s="19"/>
      <c r="AB10" s="19"/>
      <c r="AC10" s="19"/>
      <c r="AD10" s="19"/>
      <c r="AE10" s="19"/>
      <c r="AF10" s="21"/>
      <c r="AG10" s="21"/>
      <c r="AH10" s="286"/>
      <c r="AI10" s="287">
        <v>93000000000</v>
      </c>
      <c r="AJ10" s="287" t="s">
        <v>68</v>
      </c>
      <c r="AK10" s="280">
        <f t="shared" ref="AK10:AK73" si="2">Y10+20</f>
        <v>46832</v>
      </c>
      <c r="AL10" s="104">
        <f t="shared" si="0"/>
        <v>46832</v>
      </c>
      <c r="AM10" s="281">
        <f t="shared" ref="AM10:AM73" si="3">AL10+30</f>
        <v>46862</v>
      </c>
      <c r="AN10" s="288"/>
      <c r="AO10" s="282"/>
      <c r="AP10" s="283"/>
      <c r="AQ10" s="284"/>
      <c r="AR10" s="33"/>
      <c r="AS10" s="19"/>
      <c r="AT10" s="19"/>
      <c r="AU10" s="34"/>
      <c r="AV10" s="35"/>
      <c r="AW10" s="282"/>
      <c r="AX10" s="24"/>
      <c r="AY10" s="282"/>
      <c r="AZ10" s="282"/>
    </row>
    <row r="11" spans="1:52" s="285" customFormat="1" ht="44.25" customHeight="1" x14ac:dyDescent="0.25">
      <c r="A11" s="19" t="s">
        <v>55</v>
      </c>
      <c r="B11" s="20"/>
      <c r="C11" s="21" t="s">
        <v>57</v>
      </c>
      <c r="D11" s="22" t="s">
        <v>58</v>
      </c>
      <c r="E11" s="22" t="s">
        <v>59</v>
      </c>
      <c r="F11" s="20">
        <v>1</v>
      </c>
      <c r="G11" s="20" t="s">
        <v>103</v>
      </c>
      <c r="H11" s="42" t="s">
        <v>104</v>
      </c>
      <c r="I11" s="17" t="s">
        <v>105</v>
      </c>
      <c r="J11" s="24">
        <v>2</v>
      </c>
      <c r="K11" s="24"/>
      <c r="L11" s="24"/>
      <c r="M11" s="24"/>
      <c r="N11" s="21"/>
      <c r="O11" s="241"/>
      <c r="P11" s="219"/>
      <c r="Q11" s="219"/>
      <c r="R11" s="219"/>
      <c r="S11" s="222"/>
      <c r="T11" s="222"/>
      <c r="U11" s="38"/>
      <c r="V11" s="20"/>
      <c r="W11" s="24"/>
      <c r="X11" s="26">
        <v>46782</v>
      </c>
      <c r="Y11" s="27">
        <f t="shared" si="1"/>
        <v>46812</v>
      </c>
      <c r="Z11" s="24"/>
      <c r="AA11" s="24"/>
      <c r="AB11" s="24"/>
      <c r="AC11" s="24"/>
      <c r="AD11" s="19"/>
      <c r="AE11" s="24"/>
      <c r="AF11" s="23"/>
      <c r="AG11" s="43"/>
      <c r="AH11" s="277"/>
      <c r="AI11" s="278">
        <v>93000000000</v>
      </c>
      <c r="AJ11" s="279" t="s">
        <v>68</v>
      </c>
      <c r="AK11" s="280">
        <f t="shared" si="2"/>
        <v>46832</v>
      </c>
      <c r="AL11" s="104">
        <f t="shared" si="0"/>
        <v>46832</v>
      </c>
      <c r="AM11" s="281">
        <f t="shared" si="3"/>
        <v>46862</v>
      </c>
      <c r="AN11" s="277"/>
      <c r="AO11" s="282"/>
      <c r="AP11" s="283"/>
      <c r="AQ11" s="284"/>
      <c r="AR11" s="33"/>
      <c r="AS11" s="19"/>
      <c r="AT11" s="19"/>
      <c r="AU11" s="34"/>
      <c r="AV11" s="35"/>
      <c r="AW11" s="282"/>
      <c r="AX11" s="24"/>
      <c r="AY11" s="282"/>
      <c r="AZ11" s="282"/>
    </row>
    <row r="12" spans="1:52" s="285" customFormat="1" ht="44.25" customHeight="1" x14ac:dyDescent="0.25">
      <c r="A12" s="19" t="s">
        <v>55</v>
      </c>
      <c r="B12" s="20"/>
      <c r="C12" s="21" t="s">
        <v>57</v>
      </c>
      <c r="D12" s="22" t="s">
        <v>58</v>
      </c>
      <c r="E12" s="22" t="s">
        <v>59</v>
      </c>
      <c r="F12" s="20">
        <v>1</v>
      </c>
      <c r="G12" s="20" t="s">
        <v>108</v>
      </c>
      <c r="H12" s="44" t="s">
        <v>109</v>
      </c>
      <c r="I12" s="44" t="s">
        <v>110</v>
      </c>
      <c r="J12" s="24">
        <v>2</v>
      </c>
      <c r="K12" s="24"/>
      <c r="L12" s="24"/>
      <c r="M12" s="24"/>
      <c r="N12" s="21"/>
      <c r="O12" s="242"/>
      <c r="P12" s="219"/>
      <c r="Q12" s="219"/>
      <c r="R12" s="219"/>
      <c r="S12" s="222"/>
      <c r="T12" s="222"/>
      <c r="U12" s="38"/>
      <c r="V12" s="20"/>
      <c r="W12" s="24"/>
      <c r="X12" s="26">
        <v>46782</v>
      </c>
      <c r="Y12" s="27">
        <f t="shared" si="1"/>
        <v>46812</v>
      </c>
      <c r="Z12" s="24"/>
      <c r="AA12" s="24"/>
      <c r="AB12" s="24"/>
      <c r="AC12" s="24"/>
      <c r="AD12" s="19"/>
      <c r="AE12" s="24"/>
      <c r="AF12" s="23"/>
      <c r="AG12" s="43"/>
      <c r="AH12" s="277"/>
      <c r="AI12" s="278">
        <v>93000000000</v>
      </c>
      <c r="AJ12" s="279" t="s">
        <v>68</v>
      </c>
      <c r="AK12" s="280">
        <f t="shared" si="2"/>
        <v>46832</v>
      </c>
      <c r="AL12" s="104">
        <f t="shared" si="0"/>
        <v>46832</v>
      </c>
      <c r="AM12" s="281">
        <f t="shared" si="3"/>
        <v>46862</v>
      </c>
      <c r="AN12" s="288"/>
      <c r="AO12" s="282"/>
      <c r="AP12" s="283"/>
      <c r="AQ12" s="284"/>
      <c r="AR12" s="33"/>
      <c r="AS12" s="19"/>
      <c r="AT12" s="19"/>
      <c r="AU12" s="34"/>
      <c r="AV12" s="35"/>
      <c r="AW12" s="282"/>
      <c r="AX12" s="24"/>
      <c r="AY12" s="282"/>
      <c r="AZ12" s="282"/>
    </row>
    <row r="13" spans="1:52" s="285" customFormat="1" ht="61.5" customHeight="1" x14ac:dyDescent="0.25">
      <c r="A13" s="19" t="s">
        <v>55</v>
      </c>
      <c r="B13" s="20"/>
      <c r="C13" s="21" t="s">
        <v>57</v>
      </c>
      <c r="D13" s="22" t="s">
        <v>58</v>
      </c>
      <c r="E13" s="22" t="s">
        <v>59</v>
      </c>
      <c r="F13" s="20">
        <v>1</v>
      </c>
      <c r="G13" s="20" t="s">
        <v>112</v>
      </c>
      <c r="H13" s="37" t="s">
        <v>113</v>
      </c>
      <c r="I13" s="37" t="s">
        <v>114</v>
      </c>
      <c r="J13" s="23">
        <v>2</v>
      </c>
      <c r="K13" s="23"/>
      <c r="L13" s="24"/>
      <c r="M13" s="24"/>
      <c r="N13" s="21"/>
      <c r="O13" s="243"/>
      <c r="P13" s="218"/>
      <c r="Q13" s="219"/>
      <c r="R13" s="219"/>
      <c r="S13" s="220"/>
      <c r="T13" s="220"/>
      <c r="U13" s="38"/>
      <c r="V13" s="20"/>
      <c r="W13" s="24"/>
      <c r="X13" s="26">
        <v>46782</v>
      </c>
      <c r="Y13" s="27">
        <f t="shared" si="1"/>
        <v>46812</v>
      </c>
      <c r="Z13" s="23"/>
      <c r="AA13" s="23"/>
      <c r="AB13" s="23"/>
      <c r="AC13" s="23"/>
      <c r="AD13" s="24"/>
      <c r="AE13" s="23"/>
      <c r="AF13" s="23"/>
      <c r="AG13" s="43"/>
      <c r="AH13" s="289"/>
      <c r="AI13" s="278">
        <v>93000000000</v>
      </c>
      <c r="AJ13" s="279" t="s">
        <v>68</v>
      </c>
      <c r="AK13" s="280">
        <f t="shared" si="2"/>
        <v>46832</v>
      </c>
      <c r="AL13" s="104">
        <f t="shared" si="0"/>
        <v>46832</v>
      </c>
      <c r="AM13" s="281">
        <f t="shared" si="3"/>
        <v>46862</v>
      </c>
      <c r="AN13" s="277"/>
      <c r="AO13" s="282"/>
      <c r="AP13" s="283"/>
      <c r="AQ13" s="284"/>
      <c r="AR13" s="33"/>
      <c r="AS13" s="19"/>
      <c r="AT13" s="19"/>
      <c r="AU13" s="34"/>
      <c r="AV13" s="35"/>
      <c r="AW13" s="282"/>
      <c r="AX13" s="24"/>
      <c r="AY13" s="282"/>
      <c r="AZ13" s="282"/>
    </row>
    <row r="14" spans="1:52" s="297" customFormat="1" ht="75" customHeight="1" x14ac:dyDescent="0.25">
      <c r="A14" s="19" t="s">
        <v>55</v>
      </c>
      <c r="B14" s="20"/>
      <c r="C14" s="28" t="s">
        <v>57</v>
      </c>
      <c r="D14" s="45" t="s">
        <v>58</v>
      </c>
      <c r="E14" s="22" t="s">
        <v>59</v>
      </c>
      <c r="F14" s="20">
        <v>1</v>
      </c>
      <c r="G14" s="244" t="s">
        <v>116</v>
      </c>
      <c r="H14" s="46" t="s">
        <v>117</v>
      </c>
      <c r="I14" s="47" t="s">
        <v>117</v>
      </c>
      <c r="J14" s="20">
        <v>2</v>
      </c>
      <c r="K14" s="20"/>
      <c r="L14" s="24"/>
      <c r="M14" s="24"/>
      <c r="N14" s="20"/>
      <c r="O14" s="245"/>
      <c r="P14" s="223"/>
      <c r="Q14" s="246"/>
      <c r="R14" s="219"/>
      <c r="S14" s="96"/>
      <c r="T14" s="96"/>
      <c r="U14" s="247"/>
      <c r="V14" s="57"/>
      <c r="W14" s="49"/>
      <c r="X14" s="26">
        <v>46782</v>
      </c>
      <c r="Y14" s="27">
        <f t="shared" si="1"/>
        <v>46812</v>
      </c>
      <c r="Z14" s="20"/>
      <c r="AA14" s="20"/>
      <c r="AB14" s="20"/>
      <c r="AC14" s="20"/>
      <c r="AD14" s="57"/>
      <c r="AE14" s="20"/>
      <c r="AF14" s="50"/>
      <c r="AG14" s="51"/>
      <c r="AH14" s="277"/>
      <c r="AI14" s="290">
        <v>93000000000</v>
      </c>
      <c r="AJ14" s="291" t="s">
        <v>68</v>
      </c>
      <c r="AK14" s="280">
        <f t="shared" si="2"/>
        <v>46832</v>
      </c>
      <c r="AL14" s="104">
        <f t="shared" si="0"/>
        <v>46832</v>
      </c>
      <c r="AM14" s="281">
        <f t="shared" si="3"/>
        <v>46862</v>
      </c>
      <c r="AN14" s="277"/>
      <c r="AO14" s="282"/>
      <c r="AP14" s="283"/>
      <c r="AQ14" s="292"/>
      <c r="AR14" s="52"/>
      <c r="AS14" s="293"/>
      <c r="AT14" s="294"/>
      <c r="AU14" s="53"/>
      <c r="AV14" s="295"/>
      <c r="AW14" s="296"/>
      <c r="AX14" s="24"/>
      <c r="AY14" s="282"/>
      <c r="AZ14" s="282"/>
    </row>
    <row r="15" spans="1:52" s="297" customFormat="1" ht="75" customHeight="1" x14ac:dyDescent="0.25">
      <c r="A15" s="55" t="s">
        <v>55</v>
      </c>
      <c r="B15" s="57"/>
      <c r="C15" s="60" t="s">
        <v>57</v>
      </c>
      <c r="D15" s="45" t="s">
        <v>58</v>
      </c>
      <c r="E15" s="298" t="s">
        <v>122</v>
      </c>
      <c r="F15" s="283"/>
      <c r="G15" s="299" t="s">
        <v>133</v>
      </c>
      <c r="H15" s="300" t="s">
        <v>134</v>
      </c>
      <c r="I15" s="301" t="s">
        <v>135</v>
      </c>
      <c r="J15" s="283">
        <v>2</v>
      </c>
      <c r="K15" s="283"/>
      <c r="L15" s="277"/>
      <c r="M15" s="302"/>
      <c r="N15" s="282"/>
      <c r="O15" s="303"/>
      <c r="P15" s="304"/>
      <c r="Q15" s="305"/>
      <c r="R15" s="248"/>
      <c r="S15" s="249"/>
      <c r="T15" s="249"/>
      <c r="U15" s="247"/>
      <c r="V15" s="57"/>
      <c r="W15" s="49"/>
      <c r="X15" s="58">
        <v>46786</v>
      </c>
      <c r="Y15" s="27">
        <f t="shared" si="1"/>
        <v>46816</v>
      </c>
      <c r="Z15" s="57"/>
      <c r="AA15" s="57"/>
      <c r="AB15" s="57"/>
      <c r="AC15" s="57"/>
      <c r="AD15" s="57"/>
      <c r="AE15" s="57"/>
      <c r="AF15" s="24"/>
      <c r="AG15" s="61"/>
      <c r="AH15" s="24"/>
      <c r="AI15" s="21">
        <v>93000000000</v>
      </c>
      <c r="AJ15" s="250" t="s">
        <v>68</v>
      </c>
      <c r="AK15" s="280">
        <f t="shared" si="2"/>
        <v>46836</v>
      </c>
      <c r="AL15" s="104">
        <f t="shared" si="0"/>
        <v>46836</v>
      </c>
      <c r="AM15" s="281">
        <f t="shared" si="3"/>
        <v>46866</v>
      </c>
      <c r="AN15" s="50"/>
      <c r="AO15" s="57"/>
      <c r="AP15" s="57"/>
      <c r="AQ15" s="299"/>
      <c r="AR15" s="52"/>
      <c r="AS15" s="293"/>
      <c r="AT15" s="294"/>
      <c r="AU15" s="53"/>
      <c r="AV15" s="306"/>
      <c r="AW15" s="307"/>
      <c r="AX15" s="50"/>
      <c r="AY15" s="282"/>
      <c r="AZ15" s="282"/>
    </row>
    <row r="16" spans="1:52" s="285" customFormat="1" ht="102" customHeight="1" x14ac:dyDescent="0.25">
      <c r="A16" s="20" t="s">
        <v>138</v>
      </c>
      <c r="B16" s="20"/>
      <c r="C16" s="73" t="s">
        <v>57</v>
      </c>
      <c r="D16" s="70" t="s">
        <v>58</v>
      </c>
      <c r="E16" s="20" t="s">
        <v>156</v>
      </c>
      <c r="F16" s="308"/>
      <c r="G16" s="309" t="s">
        <v>157</v>
      </c>
      <c r="H16" s="251" t="s">
        <v>142</v>
      </c>
      <c r="I16" s="17" t="s">
        <v>158</v>
      </c>
      <c r="J16" s="252">
        <v>2</v>
      </c>
      <c r="K16" s="20"/>
      <c r="L16" s="24"/>
      <c r="M16" s="282"/>
      <c r="N16" s="38"/>
      <c r="O16" s="253"/>
      <c r="P16" s="254"/>
      <c r="Q16" s="255"/>
      <c r="R16" s="256"/>
      <c r="S16" s="257"/>
      <c r="T16" s="257"/>
      <c r="U16" s="38"/>
      <c r="V16" s="70"/>
      <c r="W16" s="21"/>
      <c r="X16" s="310">
        <v>46786</v>
      </c>
      <c r="Y16" s="27">
        <f t="shared" si="1"/>
        <v>46816</v>
      </c>
      <c r="Z16" s="20"/>
      <c r="AA16" s="20"/>
      <c r="AB16" s="20"/>
      <c r="AC16" s="20"/>
      <c r="AD16" s="225"/>
      <c r="AE16" s="20"/>
      <c r="AF16" s="38"/>
      <c r="AG16" s="38"/>
      <c r="AH16" s="19"/>
      <c r="AI16" s="290">
        <v>93000000000</v>
      </c>
      <c r="AJ16" s="291" t="s">
        <v>68</v>
      </c>
      <c r="AK16" s="280">
        <f t="shared" si="2"/>
        <v>46836</v>
      </c>
      <c r="AL16" s="104">
        <f t="shared" si="0"/>
        <v>46836</v>
      </c>
      <c r="AM16" s="281">
        <f t="shared" si="3"/>
        <v>46866</v>
      </c>
      <c r="AN16" s="24"/>
      <c r="AO16" s="57"/>
      <c r="AP16" s="57"/>
      <c r="AQ16" s="311"/>
      <c r="AR16" s="312"/>
      <c r="AS16" s="313"/>
      <c r="AT16" s="314"/>
      <c r="AU16" s="53"/>
      <c r="AV16" s="306"/>
      <c r="AW16" s="315"/>
      <c r="AX16" s="74"/>
      <c r="AY16" s="282"/>
      <c r="AZ16" s="224"/>
    </row>
    <row r="17" spans="1:54" s="318" customFormat="1" ht="80.25" customHeight="1" x14ac:dyDescent="0.25">
      <c r="A17" s="20" t="s">
        <v>138</v>
      </c>
      <c r="B17" s="20"/>
      <c r="C17" s="73" t="s">
        <v>57</v>
      </c>
      <c r="D17" s="75" t="s">
        <v>58</v>
      </c>
      <c r="E17" s="20" t="s">
        <v>156</v>
      </c>
      <c r="F17" s="20"/>
      <c r="G17" s="316" t="s">
        <v>160</v>
      </c>
      <c r="H17" s="17" t="s">
        <v>142</v>
      </c>
      <c r="I17" s="17" t="s">
        <v>158</v>
      </c>
      <c r="J17" s="19">
        <v>2</v>
      </c>
      <c r="K17" s="20"/>
      <c r="L17" s="24"/>
      <c r="M17" s="24"/>
      <c r="N17" s="21"/>
      <c r="O17" s="240"/>
      <c r="P17" s="226"/>
      <c r="Q17" s="255"/>
      <c r="R17" s="224"/>
      <c r="S17" s="96"/>
      <c r="T17" s="96"/>
      <c r="U17" s="21"/>
      <c r="V17" s="20"/>
      <c r="W17" s="21"/>
      <c r="X17" s="317">
        <v>46786</v>
      </c>
      <c r="Y17" s="27">
        <f t="shared" si="1"/>
        <v>46816</v>
      </c>
      <c r="Z17" s="20"/>
      <c r="AA17" s="20"/>
      <c r="AB17" s="20"/>
      <c r="AC17" s="20"/>
      <c r="AD17" s="19"/>
      <c r="AE17" s="20"/>
      <c r="AF17" s="21"/>
      <c r="AG17" s="76"/>
      <c r="AH17" s="19"/>
      <c r="AI17" s="21">
        <v>93000000000</v>
      </c>
      <c r="AJ17" s="21" t="s">
        <v>68</v>
      </c>
      <c r="AK17" s="280">
        <f t="shared" si="2"/>
        <v>46836</v>
      </c>
      <c r="AL17" s="104">
        <f t="shared" si="0"/>
        <v>46836</v>
      </c>
      <c r="AM17" s="281">
        <f t="shared" si="3"/>
        <v>46866</v>
      </c>
      <c r="AN17" s="50"/>
      <c r="AO17" s="20"/>
      <c r="AP17" s="20"/>
      <c r="AQ17" s="309"/>
      <c r="AR17" s="309"/>
      <c r="AS17" s="313"/>
      <c r="AT17" s="314"/>
      <c r="AU17" s="53"/>
      <c r="AV17" s="295"/>
      <c r="AW17" s="282"/>
      <c r="AX17" s="77"/>
      <c r="AY17" s="282"/>
      <c r="AZ17" s="219"/>
    </row>
    <row r="18" spans="1:54" s="321" customFormat="1" ht="104.25" customHeight="1" x14ac:dyDescent="0.25">
      <c r="A18" s="20" t="s">
        <v>138</v>
      </c>
      <c r="B18" s="20"/>
      <c r="C18" s="38" t="s">
        <v>57</v>
      </c>
      <c r="D18" s="258" t="s">
        <v>58</v>
      </c>
      <c r="E18" s="20" t="s">
        <v>156</v>
      </c>
      <c r="F18" s="20"/>
      <c r="G18" s="316" t="s">
        <v>1047</v>
      </c>
      <c r="H18" s="17" t="s">
        <v>142</v>
      </c>
      <c r="I18" s="17" t="s">
        <v>158</v>
      </c>
      <c r="J18" s="19">
        <v>2</v>
      </c>
      <c r="K18" s="20"/>
      <c r="L18" s="24"/>
      <c r="M18" s="24"/>
      <c r="N18" s="20"/>
      <c r="O18" s="240"/>
      <c r="P18" s="226"/>
      <c r="Q18" s="259"/>
      <c r="R18" s="224"/>
      <c r="S18" s="96"/>
      <c r="T18" s="96"/>
      <c r="U18" s="62"/>
      <c r="V18" s="20"/>
      <c r="W18" s="49"/>
      <c r="X18" s="317">
        <v>46997</v>
      </c>
      <c r="Y18" s="27">
        <f t="shared" si="1"/>
        <v>47027</v>
      </c>
      <c r="Z18" s="20"/>
      <c r="AA18" s="20"/>
      <c r="AB18" s="20"/>
      <c r="AC18" s="20"/>
      <c r="AD18" s="19"/>
      <c r="AE18" s="20"/>
      <c r="AF18" s="62"/>
      <c r="AG18" s="76"/>
      <c r="AH18" s="19"/>
      <c r="AI18" s="21">
        <v>93000000000</v>
      </c>
      <c r="AJ18" s="21" t="s">
        <v>68</v>
      </c>
      <c r="AK18" s="280">
        <f t="shared" si="2"/>
        <v>47047</v>
      </c>
      <c r="AL18" s="104">
        <f t="shared" si="0"/>
        <v>47047</v>
      </c>
      <c r="AM18" s="281">
        <f t="shared" si="3"/>
        <v>47077</v>
      </c>
      <c r="AN18" s="24"/>
      <c r="AO18" s="20"/>
      <c r="AP18" s="20"/>
      <c r="AQ18" s="309"/>
      <c r="AR18" s="309"/>
      <c r="AS18" s="319"/>
      <c r="AT18" s="314"/>
      <c r="AU18" s="34"/>
      <c r="AV18" s="34"/>
      <c r="AW18" s="320"/>
      <c r="AX18" s="24"/>
      <c r="AY18" s="282"/>
      <c r="AZ18" s="219"/>
      <c r="BB18" s="322"/>
    </row>
    <row r="19" spans="1:54" s="327" customFormat="1" ht="83.25" customHeight="1" x14ac:dyDescent="0.25">
      <c r="A19" s="19" t="s">
        <v>176</v>
      </c>
      <c r="B19" s="24"/>
      <c r="C19" s="21" t="s">
        <v>57</v>
      </c>
      <c r="D19" s="22" t="s">
        <v>178</v>
      </c>
      <c r="E19" s="19" t="s">
        <v>179</v>
      </c>
      <c r="F19" s="23">
        <v>1</v>
      </c>
      <c r="G19" s="21" t="s">
        <v>180</v>
      </c>
      <c r="H19" s="17" t="s">
        <v>181</v>
      </c>
      <c r="I19" s="17" t="s">
        <v>182</v>
      </c>
      <c r="J19" s="19">
        <v>2</v>
      </c>
      <c r="K19" s="24"/>
      <c r="L19" s="24"/>
      <c r="M19" s="21"/>
      <c r="N19" s="21"/>
      <c r="O19" s="25"/>
      <c r="P19" s="323"/>
      <c r="Q19" s="323"/>
      <c r="R19" s="323"/>
      <c r="S19" s="323"/>
      <c r="T19" s="323"/>
      <c r="U19" s="287"/>
      <c r="V19" s="287"/>
      <c r="W19" s="287"/>
      <c r="X19" s="26">
        <v>46997</v>
      </c>
      <c r="Y19" s="27">
        <f t="shared" si="1"/>
        <v>47027</v>
      </c>
      <c r="Z19" s="286"/>
      <c r="AA19" s="286"/>
      <c r="AB19" s="286"/>
      <c r="AC19" s="286"/>
      <c r="AD19" s="286"/>
      <c r="AE19" s="286"/>
      <c r="AF19" s="287"/>
      <c r="AG19" s="287"/>
      <c r="AH19" s="286"/>
      <c r="AI19" s="287">
        <v>93000000000</v>
      </c>
      <c r="AJ19" s="287" t="s">
        <v>184</v>
      </c>
      <c r="AK19" s="280">
        <f t="shared" si="2"/>
        <v>47047</v>
      </c>
      <c r="AL19" s="104">
        <f t="shared" si="0"/>
        <v>47047</v>
      </c>
      <c r="AM19" s="281">
        <f t="shared" si="3"/>
        <v>47077</v>
      </c>
      <c r="AN19" s="277"/>
      <c r="AO19" s="289"/>
      <c r="AP19" s="286"/>
      <c r="AQ19" s="286"/>
      <c r="AR19" s="324"/>
      <c r="AS19" s="286"/>
      <c r="AT19" s="286"/>
      <c r="AU19" s="325"/>
      <c r="AV19" s="325"/>
      <c r="AW19" s="277"/>
      <c r="AX19" s="326"/>
      <c r="AY19" s="289"/>
      <c r="AZ19" s="277"/>
    </row>
    <row r="20" spans="1:54" s="327" customFormat="1" ht="90.75" customHeight="1" x14ac:dyDescent="0.25">
      <c r="A20" s="19" t="s">
        <v>176</v>
      </c>
      <c r="B20" s="24"/>
      <c r="C20" s="21" t="s">
        <v>57</v>
      </c>
      <c r="D20" s="22" t="s">
        <v>178</v>
      </c>
      <c r="E20" s="19" t="s">
        <v>179</v>
      </c>
      <c r="F20" s="23">
        <v>1</v>
      </c>
      <c r="G20" s="21" t="s">
        <v>186</v>
      </c>
      <c r="H20" s="17" t="s">
        <v>181</v>
      </c>
      <c r="I20" s="17" t="s">
        <v>182</v>
      </c>
      <c r="J20" s="19">
        <v>2</v>
      </c>
      <c r="K20" s="24"/>
      <c r="L20" s="24"/>
      <c r="M20" s="21"/>
      <c r="N20" s="21"/>
      <c r="O20" s="25"/>
      <c r="P20" s="323"/>
      <c r="Q20" s="323"/>
      <c r="R20" s="323"/>
      <c r="S20" s="323"/>
      <c r="T20" s="323"/>
      <c r="U20" s="287"/>
      <c r="V20" s="287"/>
      <c r="W20" s="287"/>
      <c r="X20" s="26">
        <v>46997</v>
      </c>
      <c r="Y20" s="27">
        <f t="shared" si="1"/>
        <v>47027</v>
      </c>
      <c r="Z20" s="286"/>
      <c r="AA20" s="286"/>
      <c r="AB20" s="286"/>
      <c r="AC20" s="286"/>
      <c r="AD20" s="286"/>
      <c r="AE20" s="286"/>
      <c r="AF20" s="287"/>
      <c r="AG20" s="287"/>
      <c r="AH20" s="286"/>
      <c r="AI20" s="287">
        <v>93000000000</v>
      </c>
      <c r="AJ20" s="287" t="s">
        <v>184</v>
      </c>
      <c r="AK20" s="280">
        <f t="shared" si="2"/>
        <v>47047</v>
      </c>
      <c r="AL20" s="104">
        <f t="shared" si="0"/>
        <v>47047</v>
      </c>
      <c r="AM20" s="281">
        <f t="shared" si="3"/>
        <v>47077</v>
      </c>
      <c r="AN20" s="277"/>
      <c r="AO20" s="289"/>
      <c r="AP20" s="286"/>
      <c r="AQ20" s="286"/>
      <c r="AR20" s="324"/>
      <c r="AS20" s="286"/>
      <c r="AT20" s="286"/>
      <c r="AU20" s="325"/>
      <c r="AV20" s="325"/>
      <c r="AW20" s="277"/>
      <c r="AX20" s="326"/>
      <c r="AY20" s="289"/>
      <c r="AZ20" s="277"/>
    </row>
    <row r="21" spans="1:54" s="327" customFormat="1" ht="112.5" customHeight="1" x14ac:dyDescent="0.25">
      <c r="A21" s="19" t="s">
        <v>176</v>
      </c>
      <c r="B21" s="24"/>
      <c r="C21" s="21" t="s">
        <v>57</v>
      </c>
      <c r="D21" s="22" t="s">
        <v>178</v>
      </c>
      <c r="E21" s="19" t="s">
        <v>179</v>
      </c>
      <c r="F21" s="23">
        <v>1</v>
      </c>
      <c r="G21" s="21" t="s">
        <v>188</v>
      </c>
      <c r="H21" s="17" t="s">
        <v>189</v>
      </c>
      <c r="I21" s="17" t="s">
        <v>190</v>
      </c>
      <c r="J21" s="19">
        <v>2</v>
      </c>
      <c r="K21" s="24"/>
      <c r="L21" s="24"/>
      <c r="M21" s="21"/>
      <c r="N21" s="21"/>
      <c r="O21" s="25"/>
      <c r="P21" s="323"/>
      <c r="Q21" s="323"/>
      <c r="R21" s="323"/>
      <c r="S21" s="323"/>
      <c r="T21" s="323"/>
      <c r="U21" s="287"/>
      <c r="V21" s="287"/>
      <c r="W21" s="287"/>
      <c r="X21" s="26">
        <v>46997</v>
      </c>
      <c r="Y21" s="27">
        <f t="shared" si="1"/>
        <v>47027</v>
      </c>
      <c r="Z21" s="286"/>
      <c r="AA21" s="286"/>
      <c r="AB21" s="286"/>
      <c r="AC21" s="286"/>
      <c r="AD21" s="286"/>
      <c r="AE21" s="286"/>
      <c r="AF21" s="287"/>
      <c r="AG21" s="287"/>
      <c r="AH21" s="286"/>
      <c r="AI21" s="287">
        <v>93000000000</v>
      </c>
      <c r="AJ21" s="287" t="s">
        <v>184</v>
      </c>
      <c r="AK21" s="280">
        <f t="shared" si="2"/>
        <v>47047</v>
      </c>
      <c r="AL21" s="104">
        <f t="shared" si="0"/>
        <v>47047</v>
      </c>
      <c r="AM21" s="281">
        <f t="shared" si="3"/>
        <v>47077</v>
      </c>
      <c r="AN21" s="277"/>
      <c r="AO21" s="289"/>
      <c r="AP21" s="286"/>
      <c r="AQ21" s="286"/>
      <c r="AR21" s="324"/>
      <c r="AS21" s="286"/>
      <c r="AT21" s="286"/>
      <c r="AU21" s="325"/>
      <c r="AV21" s="325"/>
      <c r="AW21" s="277"/>
      <c r="AX21" s="326"/>
      <c r="AY21" s="289"/>
      <c r="AZ21" s="277"/>
    </row>
    <row r="22" spans="1:54" s="327" customFormat="1" ht="90.75" customHeight="1" x14ac:dyDescent="0.25">
      <c r="A22" s="19" t="s">
        <v>176</v>
      </c>
      <c r="B22" s="24"/>
      <c r="C22" s="21" t="s">
        <v>57</v>
      </c>
      <c r="D22" s="22" t="s">
        <v>178</v>
      </c>
      <c r="E22" s="19" t="s">
        <v>179</v>
      </c>
      <c r="F22" s="23">
        <v>1</v>
      </c>
      <c r="G22" s="21" t="s">
        <v>192</v>
      </c>
      <c r="H22" s="17" t="s">
        <v>193</v>
      </c>
      <c r="I22" s="17" t="s">
        <v>194</v>
      </c>
      <c r="J22" s="19">
        <v>2</v>
      </c>
      <c r="K22" s="24"/>
      <c r="L22" s="24"/>
      <c r="M22" s="21"/>
      <c r="N22" s="21"/>
      <c r="O22" s="25"/>
      <c r="P22" s="323"/>
      <c r="Q22" s="323"/>
      <c r="R22" s="323"/>
      <c r="S22" s="323"/>
      <c r="T22" s="323"/>
      <c r="U22" s="287"/>
      <c r="V22" s="287"/>
      <c r="W22" s="287"/>
      <c r="X22" s="26">
        <v>46997</v>
      </c>
      <c r="Y22" s="27">
        <f t="shared" si="1"/>
        <v>47027</v>
      </c>
      <c r="Z22" s="286"/>
      <c r="AA22" s="286"/>
      <c r="AB22" s="286"/>
      <c r="AC22" s="286"/>
      <c r="AD22" s="286"/>
      <c r="AE22" s="286"/>
      <c r="AF22" s="287"/>
      <c r="AG22" s="287"/>
      <c r="AH22" s="286"/>
      <c r="AI22" s="287">
        <v>93000000000</v>
      </c>
      <c r="AJ22" s="287" t="s">
        <v>184</v>
      </c>
      <c r="AK22" s="280">
        <f t="shared" si="2"/>
        <v>47047</v>
      </c>
      <c r="AL22" s="104">
        <f t="shared" si="0"/>
        <v>47047</v>
      </c>
      <c r="AM22" s="281">
        <f t="shared" si="3"/>
        <v>47077</v>
      </c>
      <c r="AN22" s="277"/>
      <c r="AO22" s="289"/>
      <c r="AP22" s="286"/>
      <c r="AQ22" s="286"/>
      <c r="AR22" s="324"/>
      <c r="AS22" s="286"/>
      <c r="AT22" s="286"/>
      <c r="AU22" s="325"/>
      <c r="AV22" s="325"/>
      <c r="AW22" s="277"/>
      <c r="AX22" s="326"/>
      <c r="AY22" s="289"/>
      <c r="AZ22" s="277"/>
    </row>
    <row r="23" spans="1:54" s="327" customFormat="1" ht="90.75" customHeight="1" x14ac:dyDescent="0.25">
      <c r="A23" s="19" t="s">
        <v>176</v>
      </c>
      <c r="B23" s="24"/>
      <c r="C23" s="21" t="s">
        <v>57</v>
      </c>
      <c r="D23" s="22" t="s">
        <v>178</v>
      </c>
      <c r="E23" s="19" t="s">
        <v>179</v>
      </c>
      <c r="F23" s="23">
        <v>1</v>
      </c>
      <c r="G23" s="21" t="s">
        <v>196</v>
      </c>
      <c r="H23" s="17" t="s">
        <v>197</v>
      </c>
      <c r="I23" s="17" t="s">
        <v>198</v>
      </c>
      <c r="J23" s="19">
        <v>2</v>
      </c>
      <c r="K23" s="24"/>
      <c r="L23" s="24"/>
      <c r="M23" s="21"/>
      <c r="N23" s="21"/>
      <c r="O23" s="25"/>
      <c r="P23" s="323"/>
      <c r="Q23" s="323"/>
      <c r="R23" s="323"/>
      <c r="S23" s="323"/>
      <c r="T23" s="323"/>
      <c r="U23" s="287"/>
      <c r="V23" s="287"/>
      <c r="W23" s="287"/>
      <c r="X23" s="26">
        <v>46997</v>
      </c>
      <c r="Y23" s="27">
        <f t="shared" si="1"/>
        <v>47027</v>
      </c>
      <c r="Z23" s="286"/>
      <c r="AA23" s="286"/>
      <c r="AB23" s="286"/>
      <c r="AC23" s="286"/>
      <c r="AD23" s="286"/>
      <c r="AE23" s="286"/>
      <c r="AF23" s="287"/>
      <c r="AG23" s="287"/>
      <c r="AH23" s="286"/>
      <c r="AI23" s="287">
        <v>93000000000</v>
      </c>
      <c r="AJ23" s="287" t="s">
        <v>184</v>
      </c>
      <c r="AK23" s="280">
        <f t="shared" si="2"/>
        <v>47047</v>
      </c>
      <c r="AL23" s="104">
        <f t="shared" si="0"/>
        <v>47047</v>
      </c>
      <c r="AM23" s="281">
        <f t="shared" si="3"/>
        <v>47077</v>
      </c>
      <c r="AN23" s="277"/>
      <c r="AO23" s="289"/>
      <c r="AP23" s="286"/>
      <c r="AQ23" s="286"/>
      <c r="AR23" s="324"/>
      <c r="AS23" s="286"/>
      <c r="AT23" s="286"/>
      <c r="AU23" s="325"/>
      <c r="AV23" s="325"/>
      <c r="AW23" s="277"/>
      <c r="AX23" s="326"/>
      <c r="AY23" s="289"/>
      <c r="AZ23" s="277"/>
    </row>
    <row r="24" spans="1:54" s="327" customFormat="1" ht="76.5" customHeight="1" x14ac:dyDescent="0.25">
      <c r="A24" s="19" t="s">
        <v>176</v>
      </c>
      <c r="B24" s="24"/>
      <c r="C24" s="21" t="s">
        <v>57</v>
      </c>
      <c r="D24" s="22" t="s">
        <v>178</v>
      </c>
      <c r="E24" s="19" t="s">
        <v>179</v>
      </c>
      <c r="F24" s="23">
        <v>1</v>
      </c>
      <c r="G24" s="21" t="s">
        <v>200</v>
      </c>
      <c r="H24" s="17" t="s">
        <v>201</v>
      </c>
      <c r="I24" s="17" t="s">
        <v>202</v>
      </c>
      <c r="J24" s="19">
        <v>2</v>
      </c>
      <c r="K24" s="24"/>
      <c r="L24" s="24"/>
      <c r="M24" s="21"/>
      <c r="N24" s="21"/>
      <c r="O24" s="25"/>
      <c r="P24" s="323"/>
      <c r="Q24" s="323"/>
      <c r="R24" s="323"/>
      <c r="S24" s="323"/>
      <c r="T24" s="323"/>
      <c r="U24" s="287"/>
      <c r="V24" s="287"/>
      <c r="W24" s="287"/>
      <c r="X24" s="26">
        <v>46997</v>
      </c>
      <c r="Y24" s="27">
        <f t="shared" si="1"/>
        <v>47027</v>
      </c>
      <c r="Z24" s="286"/>
      <c r="AA24" s="286"/>
      <c r="AB24" s="286"/>
      <c r="AC24" s="286"/>
      <c r="AD24" s="286"/>
      <c r="AE24" s="286"/>
      <c r="AF24" s="287"/>
      <c r="AG24" s="287"/>
      <c r="AH24" s="286"/>
      <c r="AI24" s="287">
        <v>93000000000</v>
      </c>
      <c r="AJ24" s="287" t="s">
        <v>184</v>
      </c>
      <c r="AK24" s="280">
        <f t="shared" si="2"/>
        <v>47047</v>
      </c>
      <c r="AL24" s="104">
        <f t="shared" si="0"/>
        <v>47047</v>
      </c>
      <c r="AM24" s="281">
        <f t="shared" si="3"/>
        <v>47077</v>
      </c>
      <c r="AN24" s="277"/>
      <c r="AO24" s="289"/>
      <c r="AP24" s="286"/>
      <c r="AQ24" s="286"/>
      <c r="AR24" s="324"/>
      <c r="AS24" s="286"/>
      <c r="AT24" s="286"/>
      <c r="AU24" s="325"/>
      <c r="AV24" s="325"/>
      <c r="AW24" s="277"/>
      <c r="AX24" s="326"/>
      <c r="AY24" s="289"/>
      <c r="AZ24" s="277"/>
    </row>
    <row r="25" spans="1:54" s="327" customFormat="1" ht="76.5" customHeight="1" x14ac:dyDescent="0.25">
      <c r="A25" s="19" t="s">
        <v>176</v>
      </c>
      <c r="B25" s="24"/>
      <c r="C25" s="21" t="s">
        <v>57</v>
      </c>
      <c r="D25" s="22" t="s">
        <v>178</v>
      </c>
      <c r="E25" s="19" t="s">
        <v>179</v>
      </c>
      <c r="F25" s="23">
        <v>1</v>
      </c>
      <c r="G25" s="21" t="s">
        <v>204</v>
      </c>
      <c r="H25" s="17" t="s">
        <v>205</v>
      </c>
      <c r="I25" s="17" t="s">
        <v>206</v>
      </c>
      <c r="J25" s="19">
        <v>2</v>
      </c>
      <c r="K25" s="24"/>
      <c r="L25" s="24"/>
      <c r="M25" s="21"/>
      <c r="N25" s="21"/>
      <c r="O25" s="25"/>
      <c r="P25" s="323"/>
      <c r="Q25" s="323"/>
      <c r="R25" s="323"/>
      <c r="S25" s="323"/>
      <c r="T25" s="323"/>
      <c r="U25" s="287"/>
      <c r="V25" s="287"/>
      <c r="W25" s="287"/>
      <c r="X25" s="26">
        <v>46997</v>
      </c>
      <c r="Y25" s="27">
        <f t="shared" si="1"/>
        <v>47027</v>
      </c>
      <c r="Z25" s="286"/>
      <c r="AA25" s="286"/>
      <c r="AB25" s="286"/>
      <c r="AC25" s="286"/>
      <c r="AD25" s="286"/>
      <c r="AE25" s="286"/>
      <c r="AF25" s="287"/>
      <c r="AG25" s="287"/>
      <c r="AH25" s="286"/>
      <c r="AI25" s="287">
        <v>93000000000</v>
      </c>
      <c r="AJ25" s="287" t="s">
        <v>184</v>
      </c>
      <c r="AK25" s="280">
        <f t="shared" si="2"/>
        <v>47047</v>
      </c>
      <c r="AL25" s="104">
        <f t="shared" si="0"/>
        <v>47047</v>
      </c>
      <c r="AM25" s="281">
        <f t="shared" si="3"/>
        <v>47077</v>
      </c>
      <c r="AN25" s="289"/>
      <c r="AO25" s="289"/>
      <c r="AP25" s="286"/>
      <c r="AQ25" s="286"/>
      <c r="AR25" s="324"/>
      <c r="AS25" s="286"/>
      <c r="AT25" s="286"/>
      <c r="AU25" s="325"/>
      <c r="AV25" s="325"/>
      <c r="AW25" s="277"/>
      <c r="AX25" s="326"/>
      <c r="AY25" s="289"/>
      <c r="AZ25" s="277"/>
    </row>
    <row r="26" spans="1:54" s="285" customFormat="1" ht="47.25" x14ac:dyDescent="0.25">
      <c r="A26" s="286" t="s">
        <v>216</v>
      </c>
      <c r="B26" s="277"/>
      <c r="C26" s="287" t="s">
        <v>57</v>
      </c>
      <c r="D26" s="328" t="s">
        <v>178</v>
      </c>
      <c r="E26" s="286" t="s">
        <v>59</v>
      </c>
      <c r="F26" s="289">
        <v>1</v>
      </c>
      <c r="G26" s="287" t="s">
        <v>218</v>
      </c>
      <c r="H26" s="17" t="s">
        <v>168</v>
      </c>
      <c r="I26" s="17" t="s">
        <v>219</v>
      </c>
      <c r="J26" s="286">
        <v>2</v>
      </c>
      <c r="K26" s="277"/>
      <c r="L26" s="277"/>
      <c r="M26" s="287"/>
      <c r="N26" s="287"/>
      <c r="O26" s="329"/>
      <c r="P26" s="323"/>
      <c r="Q26" s="330"/>
      <c r="R26" s="323"/>
      <c r="S26" s="330"/>
      <c r="T26" s="330"/>
      <c r="U26" s="287"/>
      <c r="V26" s="287"/>
      <c r="W26" s="287"/>
      <c r="X26" s="260">
        <v>46997</v>
      </c>
      <c r="Y26" s="27">
        <f t="shared" si="1"/>
        <v>47027</v>
      </c>
      <c r="Z26" s="331"/>
      <c r="AA26" s="331"/>
      <c r="AB26" s="331"/>
      <c r="AC26" s="331"/>
      <c r="AD26" s="332"/>
      <c r="AE26" s="332"/>
      <c r="AF26" s="21"/>
      <c r="AG26" s="331"/>
      <c r="AH26" s="331"/>
      <c r="AI26" s="332">
        <v>93000000000</v>
      </c>
      <c r="AJ26" s="332" t="s">
        <v>184</v>
      </c>
      <c r="AK26" s="280">
        <f t="shared" si="2"/>
        <v>47047</v>
      </c>
      <c r="AL26" s="104">
        <f t="shared" si="0"/>
        <v>47047</v>
      </c>
      <c r="AM26" s="281">
        <f t="shared" si="3"/>
        <v>47077</v>
      </c>
      <c r="AN26" s="333"/>
      <c r="AO26" s="331"/>
      <c r="AP26" s="331"/>
      <c r="AQ26" s="331"/>
      <c r="AR26" s="331"/>
      <c r="AS26" s="331"/>
      <c r="AT26" s="331"/>
      <c r="AU26" s="331"/>
      <c r="AV26" s="331"/>
      <c r="AW26" s="331"/>
      <c r="AX26" s="331"/>
      <c r="AY26" s="331"/>
      <c r="AZ26" s="331"/>
    </row>
    <row r="27" spans="1:54" s="285" customFormat="1" ht="47.25" x14ac:dyDescent="0.25">
      <c r="A27" s="286" t="s">
        <v>216</v>
      </c>
      <c r="B27" s="277"/>
      <c r="C27" s="287" t="s">
        <v>57</v>
      </c>
      <c r="D27" s="328" t="s">
        <v>178</v>
      </c>
      <c r="E27" s="286" t="s">
        <v>59</v>
      </c>
      <c r="F27" s="289">
        <v>1</v>
      </c>
      <c r="G27" s="287" t="s">
        <v>112</v>
      </c>
      <c r="H27" s="17" t="s">
        <v>113</v>
      </c>
      <c r="I27" s="17" t="s">
        <v>221</v>
      </c>
      <c r="J27" s="286">
        <v>2</v>
      </c>
      <c r="K27" s="277"/>
      <c r="L27" s="277"/>
      <c r="M27" s="287"/>
      <c r="N27" s="287"/>
      <c r="O27" s="329"/>
      <c r="P27" s="323"/>
      <c r="Q27" s="330"/>
      <c r="R27" s="323"/>
      <c r="S27" s="330"/>
      <c r="T27" s="330"/>
      <c r="U27" s="287"/>
      <c r="V27" s="287"/>
      <c r="W27" s="287"/>
      <c r="X27" s="260">
        <v>46997</v>
      </c>
      <c r="Y27" s="27">
        <f t="shared" si="1"/>
        <v>47027</v>
      </c>
      <c r="Z27" s="331"/>
      <c r="AA27" s="331"/>
      <c r="AB27" s="331"/>
      <c r="AC27" s="331"/>
      <c r="AD27" s="332"/>
      <c r="AE27" s="332"/>
      <c r="AF27" s="89"/>
      <c r="AG27" s="331"/>
      <c r="AH27" s="331"/>
      <c r="AI27" s="332">
        <v>93000000000</v>
      </c>
      <c r="AJ27" s="332" t="s">
        <v>184</v>
      </c>
      <c r="AK27" s="280">
        <f t="shared" si="2"/>
        <v>47047</v>
      </c>
      <c r="AL27" s="104">
        <f t="shared" si="0"/>
        <v>47047</v>
      </c>
      <c r="AM27" s="281">
        <f t="shared" si="3"/>
        <v>47077</v>
      </c>
      <c r="AN27" s="333"/>
      <c r="AO27" s="331"/>
      <c r="AP27" s="331"/>
      <c r="AQ27" s="331"/>
      <c r="AR27" s="331"/>
      <c r="AS27" s="331"/>
      <c r="AT27" s="331"/>
      <c r="AU27" s="331"/>
      <c r="AV27" s="331"/>
      <c r="AW27" s="331"/>
      <c r="AX27" s="331"/>
      <c r="AY27" s="331"/>
      <c r="AZ27" s="331"/>
    </row>
    <row r="28" spans="1:54" s="285" customFormat="1" ht="30" customHeight="1" x14ac:dyDescent="0.25">
      <c r="A28" s="334" t="s">
        <v>216</v>
      </c>
      <c r="B28" s="277"/>
      <c r="C28" s="287" t="s">
        <v>57</v>
      </c>
      <c r="D28" s="328" t="s">
        <v>178</v>
      </c>
      <c r="E28" s="286" t="s">
        <v>59</v>
      </c>
      <c r="F28" s="289"/>
      <c r="G28" s="287" t="s">
        <v>224</v>
      </c>
      <c r="H28" s="17" t="s">
        <v>113</v>
      </c>
      <c r="I28" s="17" t="s">
        <v>225</v>
      </c>
      <c r="J28" s="286">
        <v>2</v>
      </c>
      <c r="K28" s="277"/>
      <c r="L28" s="277"/>
      <c r="M28" s="287"/>
      <c r="N28" s="287"/>
      <c r="O28" s="329"/>
      <c r="P28" s="323"/>
      <c r="Q28" s="330"/>
      <c r="R28" s="323"/>
      <c r="S28" s="330"/>
      <c r="T28" s="330"/>
      <c r="U28" s="287"/>
      <c r="V28" s="287"/>
      <c r="W28" s="287"/>
      <c r="X28" s="260">
        <v>46997</v>
      </c>
      <c r="Y28" s="27">
        <f t="shared" si="1"/>
        <v>47027</v>
      </c>
      <c r="Z28" s="331"/>
      <c r="AA28" s="331"/>
      <c r="AB28" s="331"/>
      <c r="AC28" s="331"/>
      <c r="AD28" s="332"/>
      <c r="AE28" s="332"/>
      <c r="AF28" s="63"/>
      <c r="AG28" s="331"/>
      <c r="AH28" s="331"/>
      <c r="AI28" s="332">
        <v>93000000000</v>
      </c>
      <c r="AJ28" s="332" t="s">
        <v>184</v>
      </c>
      <c r="AK28" s="280">
        <f t="shared" si="2"/>
        <v>47047</v>
      </c>
      <c r="AL28" s="104">
        <f t="shared" si="0"/>
        <v>47047</v>
      </c>
      <c r="AM28" s="281">
        <f t="shared" si="3"/>
        <v>47077</v>
      </c>
      <c r="AN28" s="333"/>
      <c r="AO28" s="331"/>
      <c r="AP28" s="331"/>
      <c r="AQ28" s="331"/>
      <c r="AR28" s="331"/>
      <c r="AS28" s="331"/>
      <c r="AT28" s="331"/>
      <c r="AU28" s="331"/>
      <c r="AV28" s="331"/>
      <c r="AW28" s="331"/>
      <c r="AX28" s="331"/>
      <c r="AY28" s="331"/>
      <c r="AZ28" s="331"/>
    </row>
    <row r="29" spans="1:54" s="285" customFormat="1" ht="30" customHeight="1" x14ac:dyDescent="0.25">
      <c r="A29" s="334" t="s">
        <v>216</v>
      </c>
      <c r="B29" s="277"/>
      <c r="C29" s="287" t="s">
        <v>57</v>
      </c>
      <c r="D29" s="328" t="s">
        <v>178</v>
      </c>
      <c r="E29" s="286" t="s">
        <v>59</v>
      </c>
      <c r="F29" s="289"/>
      <c r="G29" s="287" t="s">
        <v>644</v>
      </c>
      <c r="H29" s="17" t="s">
        <v>645</v>
      </c>
      <c r="I29" s="17" t="s">
        <v>1040</v>
      </c>
      <c r="J29" s="286">
        <v>2</v>
      </c>
      <c r="K29" s="277"/>
      <c r="L29" s="277"/>
      <c r="M29" s="287"/>
      <c r="N29" s="287"/>
      <c r="O29" s="329"/>
      <c r="P29" s="323"/>
      <c r="Q29" s="330"/>
      <c r="R29" s="323"/>
      <c r="S29" s="330"/>
      <c r="T29" s="330"/>
      <c r="U29" s="287"/>
      <c r="V29" s="287"/>
      <c r="W29" s="287"/>
      <c r="X29" s="260">
        <v>46997</v>
      </c>
      <c r="Y29" s="27">
        <f t="shared" si="1"/>
        <v>47027</v>
      </c>
      <c r="Z29" s="331"/>
      <c r="AA29" s="331"/>
      <c r="AB29" s="331"/>
      <c r="AC29" s="331"/>
      <c r="AD29" s="332"/>
      <c r="AE29" s="332"/>
      <c r="AF29" s="21"/>
      <c r="AG29" s="331"/>
      <c r="AH29" s="331"/>
      <c r="AI29" s="332">
        <v>93000000000</v>
      </c>
      <c r="AJ29" s="332" t="s">
        <v>184</v>
      </c>
      <c r="AK29" s="280">
        <f t="shared" si="2"/>
        <v>47047</v>
      </c>
      <c r="AL29" s="104">
        <f t="shared" si="0"/>
        <v>47047</v>
      </c>
      <c r="AM29" s="281">
        <f t="shared" si="3"/>
        <v>47077</v>
      </c>
      <c r="AN29" s="333"/>
      <c r="AO29" s="331"/>
      <c r="AP29" s="331"/>
      <c r="AQ29" s="331"/>
      <c r="AR29" s="331"/>
      <c r="AS29" s="331"/>
      <c r="AT29" s="331"/>
      <c r="AU29" s="331"/>
      <c r="AV29" s="331"/>
      <c r="AW29" s="331"/>
      <c r="AX29" s="331"/>
      <c r="AY29" s="331"/>
      <c r="AZ29" s="331"/>
    </row>
    <row r="30" spans="1:54" s="285" customFormat="1" ht="30.75" customHeight="1" x14ac:dyDescent="0.25">
      <c r="A30" s="334" t="s">
        <v>216</v>
      </c>
      <c r="B30" s="277"/>
      <c r="C30" s="287" t="s">
        <v>57</v>
      </c>
      <c r="D30" s="328" t="s">
        <v>178</v>
      </c>
      <c r="E30" s="286" t="s">
        <v>59</v>
      </c>
      <c r="F30" s="289"/>
      <c r="G30" s="287" t="s">
        <v>227</v>
      </c>
      <c r="H30" s="17" t="s">
        <v>228</v>
      </c>
      <c r="I30" s="17" t="s">
        <v>229</v>
      </c>
      <c r="J30" s="286">
        <v>2</v>
      </c>
      <c r="K30" s="277"/>
      <c r="L30" s="277"/>
      <c r="M30" s="287"/>
      <c r="N30" s="287"/>
      <c r="O30" s="329"/>
      <c r="P30" s="323"/>
      <c r="Q30" s="330"/>
      <c r="R30" s="323"/>
      <c r="S30" s="330"/>
      <c r="T30" s="330"/>
      <c r="U30" s="287"/>
      <c r="V30" s="287"/>
      <c r="W30" s="287"/>
      <c r="X30" s="260">
        <v>46997</v>
      </c>
      <c r="Y30" s="27">
        <f t="shared" si="1"/>
        <v>47027</v>
      </c>
      <c r="Z30" s="331"/>
      <c r="AA30" s="331"/>
      <c r="AB30" s="331"/>
      <c r="AC30" s="331"/>
      <c r="AD30" s="332"/>
      <c r="AE30" s="332"/>
      <c r="AF30" s="21"/>
      <c r="AG30" s="331"/>
      <c r="AH30" s="331"/>
      <c r="AI30" s="332">
        <v>93000000000</v>
      </c>
      <c r="AJ30" s="332" t="s">
        <v>184</v>
      </c>
      <c r="AK30" s="280">
        <f t="shared" si="2"/>
        <v>47047</v>
      </c>
      <c r="AL30" s="104">
        <f t="shared" si="0"/>
        <v>47047</v>
      </c>
      <c r="AM30" s="281">
        <f t="shared" si="3"/>
        <v>47077</v>
      </c>
      <c r="AN30" s="333"/>
      <c r="AO30" s="331"/>
      <c r="AP30" s="331"/>
      <c r="AQ30" s="331"/>
      <c r="AR30" s="331"/>
      <c r="AS30" s="331"/>
      <c r="AT30" s="331"/>
      <c r="AU30" s="331"/>
      <c r="AV30" s="331"/>
      <c r="AW30" s="331"/>
      <c r="AX30" s="331"/>
      <c r="AY30" s="331"/>
      <c r="AZ30" s="331"/>
    </row>
    <row r="31" spans="1:54" s="285" customFormat="1" ht="47.25" x14ac:dyDescent="0.25">
      <c r="A31" s="286" t="s">
        <v>216</v>
      </c>
      <c r="B31" s="277"/>
      <c r="C31" s="287" t="s">
        <v>57</v>
      </c>
      <c r="D31" s="328" t="s">
        <v>178</v>
      </c>
      <c r="E31" s="286" t="s">
        <v>59</v>
      </c>
      <c r="F31" s="289"/>
      <c r="G31" s="287" t="s">
        <v>231</v>
      </c>
      <c r="H31" s="335" t="s">
        <v>232</v>
      </c>
      <c r="I31" s="335" t="s">
        <v>233</v>
      </c>
      <c r="J31" s="286">
        <v>2</v>
      </c>
      <c r="K31" s="277"/>
      <c r="L31" s="277"/>
      <c r="M31" s="287"/>
      <c r="N31" s="287"/>
      <c r="O31" s="329"/>
      <c r="P31" s="323"/>
      <c r="Q31" s="330"/>
      <c r="R31" s="323"/>
      <c r="S31" s="330"/>
      <c r="T31" s="330"/>
      <c r="U31" s="287"/>
      <c r="V31" s="287"/>
      <c r="W31" s="287"/>
      <c r="X31" s="260">
        <v>46997</v>
      </c>
      <c r="Y31" s="27">
        <f t="shared" si="1"/>
        <v>47027</v>
      </c>
      <c r="Z31" s="331"/>
      <c r="AA31" s="331"/>
      <c r="AB31" s="331"/>
      <c r="AC31" s="331"/>
      <c r="AD31" s="332"/>
      <c r="AE31" s="332"/>
      <c r="AF31" s="336"/>
      <c r="AG31" s="331"/>
      <c r="AH31" s="331"/>
      <c r="AI31" s="332">
        <v>93000000000</v>
      </c>
      <c r="AJ31" s="332" t="s">
        <v>184</v>
      </c>
      <c r="AK31" s="280">
        <f t="shared" si="2"/>
        <v>47047</v>
      </c>
      <c r="AL31" s="104">
        <f t="shared" si="0"/>
        <v>47047</v>
      </c>
      <c r="AM31" s="281">
        <f t="shared" si="3"/>
        <v>47077</v>
      </c>
      <c r="AN31" s="333"/>
      <c r="AO31" s="331"/>
      <c r="AP31" s="331"/>
      <c r="AQ31" s="331"/>
      <c r="AR31" s="331"/>
      <c r="AS31" s="331"/>
      <c r="AT31" s="331"/>
      <c r="AU31" s="331"/>
      <c r="AV31" s="331"/>
      <c r="AW31" s="331"/>
      <c r="AX31" s="331"/>
      <c r="AY31" s="331"/>
      <c r="AZ31" s="331"/>
    </row>
    <row r="32" spans="1:54" s="285" customFormat="1" ht="47.25" x14ac:dyDescent="0.25">
      <c r="A32" s="286" t="s">
        <v>216</v>
      </c>
      <c r="B32" s="277"/>
      <c r="C32" s="287" t="s">
        <v>57</v>
      </c>
      <c r="D32" s="328" t="s">
        <v>178</v>
      </c>
      <c r="E32" s="286" t="s">
        <v>59</v>
      </c>
      <c r="F32" s="289"/>
      <c r="G32" s="287" t="s">
        <v>235</v>
      </c>
      <c r="H32" s="17" t="s">
        <v>236</v>
      </c>
      <c r="I32" s="17" t="s">
        <v>237</v>
      </c>
      <c r="J32" s="286">
        <v>2</v>
      </c>
      <c r="K32" s="277"/>
      <c r="L32" s="277"/>
      <c r="M32" s="287"/>
      <c r="N32" s="287"/>
      <c r="O32" s="329"/>
      <c r="P32" s="323"/>
      <c r="Q32" s="330"/>
      <c r="R32" s="323"/>
      <c r="S32" s="330"/>
      <c r="T32" s="330"/>
      <c r="U32" s="287"/>
      <c r="V32" s="287"/>
      <c r="W32" s="287"/>
      <c r="X32" s="260">
        <v>46997</v>
      </c>
      <c r="Y32" s="27">
        <f t="shared" si="1"/>
        <v>47027</v>
      </c>
      <c r="Z32" s="331"/>
      <c r="AA32" s="331"/>
      <c r="AB32" s="331"/>
      <c r="AC32" s="331"/>
      <c r="AD32" s="332"/>
      <c r="AE32" s="332"/>
      <c r="AF32" s="21"/>
      <c r="AG32" s="331"/>
      <c r="AH32" s="331"/>
      <c r="AI32" s="332">
        <v>93000000000</v>
      </c>
      <c r="AJ32" s="332" t="s">
        <v>184</v>
      </c>
      <c r="AK32" s="280">
        <f t="shared" si="2"/>
        <v>47047</v>
      </c>
      <c r="AL32" s="104">
        <f t="shared" si="0"/>
        <v>47047</v>
      </c>
      <c r="AM32" s="281">
        <f t="shared" si="3"/>
        <v>47077</v>
      </c>
      <c r="AN32" s="333"/>
      <c r="AO32" s="331"/>
      <c r="AP32" s="331"/>
      <c r="AQ32" s="331"/>
      <c r="AR32" s="331"/>
      <c r="AS32" s="331"/>
      <c r="AT32" s="331"/>
      <c r="AU32" s="331"/>
      <c r="AV32" s="331"/>
      <c r="AW32" s="331"/>
      <c r="AX32" s="331"/>
      <c r="AY32" s="331"/>
      <c r="AZ32" s="331"/>
    </row>
    <row r="33" spans="1:52" s="285" customFormat="1" ht="47.25" x14ac:dyDescent="0.25">
      <c r="A33" s="286" t="s">
        <v>216</v>
      </c>
      <c r="B33" s="277"/>
      <c r="C33" s="287" t="s">
        <v>57</v>
      </c>
      <c r="D33" s="328" t="s">
        <v>178</v>
      </c>
      <c r="E33" s="286" t="s">
        <v>59</v>
      </c>
      <c r="F33" s="289"/>
      <c r="G33" s="287" t="s">
        <v>249</v>
      </c>
      <c r="H33" s="17" t="s">
        <v>232</v>
      </c>
      <c r="I33" s="17" t="s">
        <v>250</v>
      </c>
      <c r="J33" s="286">
        <v>2</v>
      </c>
      <c r="K33" s="277"/>
      <c r="L33" s="277"/>
      <c r="M33" s="287"/>
      <c r="N33" s="287"/>
      <c r="O33" s="329"/>
      <c r="P33" s="323"/>
      <c r="Q33" s="330"/>
      <c r="R33" s="323"/>
      <c r="S33" s="330"/>
      <c r="T33" s="330"/>
      <c r="U33" s="287"/>
      <c r="V33" s="287"/>
      <c r="W33" s="287"/>
      <c r="X33" s="260">
        <v>46997</v>
      </c>
      <c r="Y33" s="27">
        <f t="shared" si="1"/>
        <v>47027</v>
      </c>
      <c r="Z33" s="331"/>
      <c r="AA33" s="331"/>
      <c r="AB33" s="331"/>
      <c r="AC33" s="331"/>
      <c r="AD33" s="332"/>
      <c r="AE33" s="332"/>
      <c r="AF33" s="21"/>
      <c r="AG33" s="331"/>
      <c r="AH33" s="331"/>
      <c r="AI33" s="332">
        <v>93000000000</v>
      </c>
      <c r="AJ33" s="332" t="s">
        <v>184</v>
      </c>
      <c r="AK33" s="280">
        <f t="shared" si="2"/>
        <v>47047</v>
      </c>
      <c r="AL33" s="104">
        <f t="shared" si="0"/>
        <v>47047</v>
      </c>
      <c r="AM33" s="281">
        <f t="shared" si="3"/>
        <v>47077</v>
      </c>
      <c r="AN33" s="333"/>
      <c r="AO33" s="331"/>
      <c r="AP33" s="331"/>
      <c r="AQ33" s="331"/>
      <c r="AR33" s="331"/>
      <c r="AS33" s="331"/>
      <c r="AT33" s="331"/>
      <c r="AU33" s="331"/>
      <c r="AV33" s="331"/>
      <c r="AW33" s="331"/>
      <c r="AX33" s="331"/>
      <c r="AY33" s="331"/>
      <c r="AZ33" s="331"/>
    </row>
    <row r="34" spans="1:52" s="285" customFormat="1" ht="15.75" x14ac:dyDescent="0.25">
      <c r="A34" s="1536" t="s">
        <v>216</v>
      </c>
      <c r="B34" s="1538"/>
      <c r="C34" s="1539" t="s">
        <v>57</v>
      </c>
      <c r="D34" s="1540" t="s">
        <v>178</v>
      </c>
      <c r="E34" s="1541" t="s">
        <v>59</v>
      </c>
      <c r="F34" s="1542"/>
      <c r="G34" s="1539" t="s">
        <v>252</v>
      </c>
      <c r="H34" s="17" t="s">
        <v>232</v>
      </c>
      <c r="I34" s="17" t="s">
        <v>253</v>
      </c>
      <c r="J34" s="286">
        <v>2</v>
      </c>
      <c r="K34" s="277"/>
      <c r="L34" s="277"/>
      <c r="M34" s="287"/>
      <c r="N34" s="287"/>
      <c r="O34" s="329"/>
      <c r="P34" s="323"/>
      <c r="Q34" s="330"/>
      <c r="R34" s="323"/>
      <c r="S34" s="330"/>
      <c r="T34" s="330"/>
      <c r="U34" s="287"/>
      <c r="V34" s="287"/>
      <c r="W34" s="287"/>
      <c r="X34" s="260">
        <v>46997</v>
      </c>
      <c r="Y34" s="27">
        <f t="shared" si="1"/>
        <v>47027</v>
      </c>
      <c r="Z34" s="331"/>
      <c r="AA34" s="331"/>
      <c r="AB34" s="331"/>
      <c r="AC34" s="331"/>
      <c r="AD34" s="332"/>
      <c r="AE34" s="332"/>
      <c r="AF34" s="282"/>
      <c r="AG34" s="331"/>
      <c r="AH34" s="331"/>
      <c r="AI34" s="332">
        <v>93000000000</v>
      </c>
      <c r="AJ34" s="332" t="s">
        <v>184</v>
      </c>
      <c r="AK34" s="280">
        <f t="shared" si="2"/>
        <v>47047</v>
      </c>
      <c r="AL34" s="104">
        <f t="shared" si="0"/>
        <v>47047</v>
      </c>
      <c r="AM34" s="281">
        <f t="shared" si="3"/>
        <v>47077</v>
      </c>
      <c r="AN34" s="333"/>
      <c r="AO34" s="331"/>
      <c r="AP34" s="331"/>
      <c r="AQ34" s="331"/>
      <c r="AR34" s="331"/>
      <c r="AS34" s="331"/>
      <c r="AT34" s="331"/>
      <c r="AU34" s="331"/>
      <c r="AV34" s="331"/>
      <c r="AW34" s="331"/>
      <c r="AX34" s="331"/>
      <c r="AY34" s="331"/>
      <c r="AZ34" s="331"/>
    </row>
    <row r="35" spans="1:52" s="285" customFormat="1" ht="15.75" x14ac:dyDescent="0.25">
      <c r="A35" s="1537"/>
      <c r="B35" s="1538"/>
      <c r="C35" s="1539"/>
      <c r="D35" s="1540"/>
      <c r="E35" s="1541"/>
      <c r="F35" s="1542"/>
      <c r="G35" s="1539"/>
      <c r="H35" s="17"/>
      <c r="I35" s="17"/>
      <c r="J35" s="286"/>
      <c r="K35" s="277"/>
      <c r="L35" s="277"/>
      <c r="M35" s="287"/>
      <c r="N35" s="287"/>
      <c r="O35" s="329"/>
      <c r="P35" s="323"/>
      <c r="Q35" s="330"/>
      <c r="R35" s="323"/>
      <c r="S35" s="330"/>
      <c r="T35" s="330"/>
      <c r="U35" s="287"/>
      <c r="V35" s="287"/>
      <c r="W35" s="287"/>
      <c r="X35" s="260">
        <v>46997</v>
      </c>
      <c r="Y35" s="27">
        <f t="shared" si="1"/>
        <v>47027</v>
      </c>
      <c r="Z35" s="331"/>
      <c r="AA35" s="331"/>
      <c r="AB35" s="331"/>
      <c r="AC35" s="331"/>
      <c r="AD35" s="332"/>
      <c r="AE35" s="332"/>
      <c r="AF35" s="282"/>
      <c r="AG35" s="331"/>
      <c r="AH35" s="331"/>
      <c r="AI35" s="332">
        <v>93000000000</v>
      </c>
      <c r="AJ35" s="332" t="s">
        <v>184</v>
      </c>
      <c r="AK35" s="280">
        <f t="shared" si="2"/>
        <v>47047</v>
      </c>
      <c r="AL35" s="104">
        <f t="shared" si="0"/>
        <v>47047</v>
      </c>
      <c r="AM35" s="281">
        <f t="shared" si="3"/>
        <v>47077</v>
      </c>
      <c r="AN35" s="333"/>
      <c r="AO35" s="331"/>
      <c r="AP35" s="331"/>
      <c r="AQ35" s="331"/>
      <c r="AR35" s="331"/>
      <c r="AS35" s="331"/>
      <c r="AT35" s="331"/>
      <c r="AU35" s="331"/>
      <c r="AV35" s="331"/>
      <c r="AW35" s="331"/>
      <c r="AX35" s="331"/>
      <c r="AY35" s="331"/>
      <c r="AZ35" s="331"/>
    </row>
    <row r="36" spans="1:52" s="285" customFormat="1" ht="30.75" customHeight="1" x14ac:dyDescent="0.25">
      <c r="A36" s="334" t="s">
        <v>216</v>
      </c>
      <c r="B36" s="277"/>
      <c r="C36" s="287" t="s">
        <v>57</v>
      </c>
      <c r="D36" s="328" t="s">
        <v>178</v>
      </c>
      <c r="E36" s="286" t="s">
        <v>59</v>
      </c>
      <c r="F36" s="289"/>
      <c r="G36" s="287" t="s">
        <v>255</v>
      </c>
      <c r="H36" s="17" t="s">
        <v>256</v>
      </c>
      <c r="I36" s="17" t="s">
        <v>257</v>
      </c>
      <c r="J36" s="286">
        <v>2</v>
      </c>
      <c r="K36" s="277"/>
      <c r="L36" s="277"/>
      <c r="M36" s="287"/>
      <c r="N36" s="287"/>
      <c r="O36" s="329"/>
      <c r="P36" s="323"/>
      <c r="Q36" s="330"/>
      <c r="R36" s="323"/>
      <c r="S36" s="330"/>
      <c r="T36" s="330"/>
      <c r="U36" s="287"/>
      <c r="V36" s="287"/>
      <c r="W36" s="287"/>
      <c r="X36" s="260">
        <v>46997</v>
      </c>
      <c r="Y36" s="27">
        <f t="shared" si="1"/>
        <v>47027</v>
      </c>
      <c r="Z36" s="331"/>
      <c r="AA36" s="331"/>
      <c r="AB36" s="331"/>
      <c r="AC36" s="331"/>
      <c r="AD36" s="332"/>
      <c r="AE36" s="332"/>
      <c r="AF36" s="21"/>
      <c r="AG36" s="331"/>
      <c r="AH36" s="331"/>
      <c r="AI36" s="332">
        <v>93000000000</v>
      </c>
      <c r="AJ36" s="332" t="s">
        <v>184</v>
      </c>
      <c r="AK36" s="280">
        <f t="shared" si="2"/>
        <v>47047</v>
      </c>
      <c r="AL36" s="104">
        <f t="shared" si="0"/>
        <v>47047</v>
      </c>
      <c r="AM36" s="281">
        <f t="shared" si="3"/>
        <v>47077</v>
      </c>
      <c r="AN36" s="333"/>
      <c r="AO36" s="331"/>
      <c r="AP36" s="331"/>
      <c r="AQ36" s="331"/>
      <c r="AR36" s="331"/>
      <c r="AS36" s="331"/>
      <c r="AT36" s="331"/>
      <c r="AU36" s="331"/>
      <c r="AV36" s="331"/>
      <c r="AW36" s="331"/>
      <c r="AX36" s="331"/>
      <c r="AY36" s="331"/>
      <c r="AZ36" s="331"/>
    </row>
    <row r="37" spans="1:52" s="285" customFormat="1" ht="30.75" customHeight="1" x14ac:dyDescent="0.25">
      <c r="A37" s="334" t="s">
        <v>216</v>
      </c>
      <c r="B37" s="277"/>
      <c r="C37" s="287" t="s">
        <v>57</v>
      </c>
      <c r="D37" s="328" t="s">
        <v>178</v>
      </c>
      <c r="E37" s="286" t="s">
        <v>59</v>
      </c>
      <c r="F37" s="289"/>
      <c r="G37" s="287" t="s">
        <v>259</v>
      </c>
      <c r="H37" s="17" t="s">
        <v>260</v>
      </c>
      <c r="I37" s="17" t="s">
        <v>261</v>
      </c>
      <c r="J37" s="286">
        <v>2</v>
      </c>
      <c r="K37" s="277"/>
      <c r="L37" s="277"/>
      <c r="M37" s="287"/>
      <c r="N37" s="287"/>
      <c r="O37" s="329"/>
      <c r="P37" s="323"/>
      <c r="Q37" s="330"/>
      <c r="R37" s="323"/>
      <c r="S37" s="330"/>
      <c r="T37" s="330"/>
      <c r="U37" s="287"/>
      <c r="V37" s="287"/>
      <c r="W37" s="287"/>
      <c r="X37" s="260">
        <v>46997</v>
      </c>
      <c r="Y37" s="27">
        <f t="shared" si="1"/>
        <v>47027</v>
      </c>
      <c r="Z37" s="331"/>
      <c r="AA37" s="331"/>
      <c r="AB37" s="331"/>
      <c r="AC37" s="331"/>
      <c r="AD37" s="332"/>
      <c r="AE37" s="332"/>
      <c r="AF37" s="21"/>
      <c r="AG37" s="331"/>
      <c r="AH37" s="331"/>
      <c r="AI37" s="332">
        <v>93000000000</v>
      </c>
      <c r="AJ37" s="332" t="s">
        <v>184</v>
      </c>
      <c r="AK37" s="280">
        <f t="shared" si="2"/>
        <v>47047</v>
      </c>
      <c r="AL37" s="104">
        <f t="shared" si="0"/>
        <v>47047</v>
      </c>
      <c r="AM37" s="281">
        <f t="shared" si="3"/>
        <v>47077</v>
      </c>
      <c r="AN37" s="333"/>
      <c r="AO37" s="331"/>
      <c r="AP37" s="331"/>
      <c r="AQ37" s="331"/>
      <c r="AR37" s="331"/>
      <c r="AS37" s="331"/>
      <c r="AT37" s="331"/>
      <c r="AU37" s="331"/>
      <c r="AV37" s="331"/>
      <c r="AW37" s="331"/>
      <c r="AX37" s="331"/>
      <c r="AY37" s="331"/>
      <c r="AZ37" s="331"/>
    </row>
    <row r="38" spans="1:52" s="285" customFormat="1" ht="47.25" x14ac:dyDescent="0.25">
      <c r="A38" s="286" t="s">
        <v>216</v>
      </c>
      <c r="B38" s="277"/>
      <c r="C38" s="287" t="s">
        <v>57</v>
      </c>
      <c r="D38" s="328" t="s">
        <v>178</v>
      </c>
      <c r="E38" s="286" t="s">
        <v>59</v>
      </c>
      <c r="F38" s="289"/>
      <c r="G38" s="287" t="s">
        <v>263</v>
      </c>
      <c r="H38" s="17" t="s">
        <v>168</v>
      </c>
      <c r="I38" s="17" t="s">
        <v>219</v>
      </c>
      <c r="J38" s="286">
        <v>2</v>
      </c>
      <c r="K38" s="277"/>
      <c r="L38" s="277"/>
      <c r="M38" s="287"/>
      <c r="N38" s="287"/>
      <c r="O38" s="329"/>
      <c r="P38" s="323"/>
      <c r="Q38" s="330"/>
      <c r="R38" s="323"/>
      <c r="S38" s="330"/>
      <c r="T38" s="330"/>
      <c r="U38" s="287"/>
      <c r="V38" s="287"/>
      <c r="W38" s="287"/>
      <c r="X38" s="260">
        <v>46997</v>
      </c>
      <c r="Y38" s="27">
        <f t="shared" si="1"/>
        <v>47027</v>
      </c>
      <c r="Z38" s="331"/>
      <c r="AA38" s="331"/>
      <c r="AB38" s="331"/>
      <c r="AC38" s="331"/>
      <c r="AD38" s="332"/>
      <c r="AE38" s="332"/>
      <c r="AF38" s="21"/>
      <c r="AG38" s="331"/>
      <c r="AH38" s="331"/>
      <c r="AI38" s="332">
        <v>93000000000</v>
      </c>
      <c r="AJ38" s="332" t="s">
        <v>184</v>
      </c>
      <c r="AK38" s="280">
        <f t="shared" si="2"/>
        <v>47047</v>
      </c>
      <c r="AL38" s="104">
        <f t="shared" si="0"/>
        <v>47047</v>
      </c>
      <c r="AM38" s="281">
        <f t="shared" si="3"/>
        <v>47077</v>
      </c>
      <c r="AN38" s="333"/>
      <c r="AO38" s="331"/>
      <c r="AP38" s="331"/>
      <c r="AQ38" s="331"/>
      <c r="AR38" s="331"/>
      <c r="AS38" s="331"/>
      <c r="AT38" s="331"/>
      <c r="AU38" s="331"/>
      <c r="AV38" s="331"/>
      <c r="AW38" s="331"/>
      <c r="AX38" s="331"/>
      <c r="AY38" s="331"/>
      <c r="AZ38" s="331"/>
    </row>
    <row r="39" spans="1:52" s="285" customFormat="1" ht="47.25" x14ac:dyDescent="0.25">
      <c r="A39" s="286" t="s">
        <v>216</v>
      </c>
      <c r="B39" s="277"/>
      <c r="C39" s="287" t="s">
        <v>57</v>
      </c>
      <c r="D39" s="328" t="s">
        <v>178</v>
      </c>
      <c r="E39" s="286" t="s">
        <v>59</v>
      </c>
      <c r="F39" s="289"/>
      <c r="G39" s="287" t="s">
        <v>265</v>
      </c>
      <c r="H39" s="17" t="s">
        <v>266</v>
      </c>
      <c r="I39" s="17" t="s">
        <v>267</v>
      </c>
      <c r="J39" s="286">
        <v>2</v>
      </c>
      <c r="K39" s="277"/>
      <c r="L39" s="277"/>
      <c r="M39" s="287"/>
      <c r="N39" s="287"/>
      <c r="O39" s="329"/>
      <c r="P39" s="323"/>
      <c r="Q39" s="330"/>
      <c r="R39" s="323"/>
      <c r="S39" s="330"/>
      <c r="T39" s="330"/>
      <c r="U39" s="287"/>
      <c r="V39" s="287"/>
      <c r="W39" s="287"/>
      <c r="X39" s="260">
        <v>46997</v>
      </c>
      <c r="Y39" s="27">
        <f t="shared" si="1"/>
        <v>47027</v>
      </c>
      <c r="Z39" s="331"/>
      <c r="AA39" s="331"/>
      <c r="AB39" s="331"/>
      <c r="AC39" s="331"/>
      <c r="AD39" s="332"/>
      <c r="AE39" s="332"/>
      <c r="AF39" s="21"/>
      <c r="AG39" s="331"/>
      <c r="AH39" s="331"/>
      <c r="AI39" s="332">
        <v>93000000000</v>
      </c>
      <c r="AJ39" s="332" t="s">
        <v>184</v>
      </c>
      <c r="AK39" s="280">
        <f t="shared" si="2"/>
        <v>47047</v>
      </c>
      <c r="AL39" s="104">
        <f t="shared" si="0"/>
        <v>47047</v>
      </c>
      <c r="AM39" s="281">
        <f t="shared" si="3"/>
        <v>47077</v>
      </c>
      <c r="AN39" s="333"/>
      <c r="AO39" s="331"/>
      <c r="AP39" s="331"/>
      <c r="AQ39" s="331"/>
      <c r="AR39" s="331"/>
      <c r="AS39" s="331"/>
      <c r="AT39" s="331"/>
      <c r="AU39" s="331"/>
      <c r="AV39" s="331"/>
      <c r="AW39" s="331"/>
      <c r="AX39" s="331"/>
      <c r="AY39" s="331"/>
      <c r="AZ39" s="331"/>
    </row>
    <row r="40" spans="1:52" s="285" customFormat="1" ht="30.75" customHeight="1" x14ac:dyDescent="0.25">
      <c r="A40" s="334" t="s">
        <v>216</v>
      </c>
      <c r="B40" s="277"/>
      <c r="C40" s="287" t="s">
        <v>57</v>
      </c>
      <c r="D40" s="328" t="s">
        <v>178</v>
      </c>
      <c r="E40" s="286" t="s">
        <v>59</v>
      </c>
      <c r="F40" s="289"/>
      <c r="G40" s="287" t="s">
        <v>274</v>
      </c>
      <c r="H40" s="17" t="s">
        <v>275</v>
      </c>
      <c r="I40" s="17" t="s">
        <v>276</v>
      </c>
      <c r="J40" s="286">
        <v>2</v>
      </c>
      <c r="K40" s="277"/>
      <c r="L40" s="277"/>
      <c r="M40" s="287"/>
      <c r="N40" s="287"/>
      <c r="O40" s="329"/>
      <c r="P40" s="323"/>
      <c r="Q40" s="330"/>
      <c r="R40" s="323"/>
      <c r="S40" s="330"/>
      <c r="T40" s="330"/>
      <c r="U40" s="287"/>
      <c r="V40" s="287"/>
      <c r="W40" s="287"/>
      <c r="X40" s="260">
        <v>46997</v>
      </c>
      <c r="Y40" s="27">
        <f t="shared" si="1"/>
        <v>47027</v>
      </c>
      <c r="Z40" s="331"/>
      <c r="AA40" s="331"/>
      <c r="AB40" s="331"/>
      <c r="AC40" s="331"/>
      <c r="AD40" s="332"/>
      <c r="AE40" s="332"/>
      <c r="AF40" s="21"/>
      <c r="AG40" s="331"/>
      <c r="AH40" s="331"/>
      <c r="AI40" s="332">
        <v>93000000000</v>
      </c>
      <c r="AJ40" s="332" t="s">
        <v>184</v>
      </c>
      <c r="AK40" s="280">
        <f t="shared" si="2"/>
        <v>47047</v>
      </c>
      <c r="AL40" s="104">
        <f t="shared" si="0"/>
        <v>47047</v>
      </c>
      <c r="AM40" s="281">
        <f t="shared" si="3"/>
        <v>47077</v>
      </c>
      <c r="AN40" s="333"/>
      <c r="AO40" s="331"/>
      <c r="AP40" s="331"/>
      <c r="AQ40" s="331"/>
      <c r="AR40" s="331"/>
      <c r="AS40" s="331"/>
      <c r="AT40" s="331"/>
      <c r="AU40" s="331"/>
      <c r="AV40" s="331"/>
      <c r="AW40" s="331"/>
      <c r="AX40" s="331"/>
      <c r="AY40" s="331"/>
      <c r="AZ40" s="331"/>
    </row>
    <row r="41" spans="1:52" s="285" customFormat="1" ht="30.75" customHeight="1" x14ac:dyDescent="0.25">
      <c r="A41" s="334" t="s">
        <v>216</v>
      </c>
      <c r="B41" s="277"/>
      <c r="C41" s="287" t="s">
        <v>57</v>
      </c>
      <c r="D41" s="328" t="s">
        <v>178</v>
      </c>
      <c r="E41" s="286" t="s">
        <v>59</v>
      </c>
      <c r="F41" s="289"/>
      <c r="G41" s="287" t="s">
        <v>278</v>
      </c>
      <c r="H41" s="17" t="s">
        <v>279</v>
      </c>
      <c r="I41" s="17" t="s">
        <v>280</v>
      </c>
      <c r="J41" s="286">
        <v>2</v>
      </c>
      <c r="K41" s="277"/>
      <c r="L41" s="277"/>
      <c r="M41" s="287"/>
      <c r="N41" s="287"/>
      <c r="O41" s="329"/>
      <c r="P41" s="323"/>
      <c r="Q41" s="330"/>
      <c r="R41" s="323"/>
      <c r="S41" s="330"/>
      <c r="T41" s="330"/>
      <c r="U41" s="287"/>
      <c r="V41" s="287"/>
      <c r="W41" s="287"/>
      <c r="X41" s="260">
        <v>46997</v>
      </c>
      <c r="Y41" s="27">
        <f t="shared" si="1"/>
        <v>47027</v>
      </c>
      <c r="Z41" s="331"/>
      <c r="AA41" s="331"/>
      <c r="AB41" s="331"/>
      <c r="AC41" s="331"/>
      <c r="AD41" s="332"/>
      <c r="AE41" s="332"/>
      <c r="AF41" s="337"/>
      <c r="AG41" s="331"/>
      <c r="AH41" s="331"/>
      <c r="AI41" s="332">
        <v>93000000000</v>
      </c>
      <c r="AJ41" s="332" t="s">
        <v>184</v>
      </c>
      <c r="AK41" s="280">
        <f t="shared" si="2"/>
        <v>47047</v>
      </c>
      <c r="AL41" s="104">
        <f t="shared" si="0"/>
        <v>47047</v>
      </c>
      <c r="AM41" s="281">
        <f t="shared" si="3"/>
        <v>47077</v>
      </c>
      <c r="AN41" s="333"/>
      <c r="AO41" s="331"/>
      <c r="AP41" s="331"/>
      <c r="AQ41" s="331"/>
      <c r="AR41" s="331"/>
      <c r="AS41" s="331"/>
      <c r="AT41" s="331"/>
      <c r="AU41" s="331"/>
      <c r="AV41" s="331"/>
      <c r="AW41" s="331"/>
      <c r="AX41" s="331"/>
      <c r="AY41" s="331"/>
      <c r="AZ41" s="331"/>
    </row>
    <row r="42" spans="1:52" s="285" customFormat="1" ht="47.25" x14ac:dyDescent="0.25">
      <c r="A42" s="286" t="s">
        <v>216</v>
      </c>
      <c r="B42" s="277"/>
      <c r="C42" s="287" t="s">
        <v>57</v>
      </c>
      <c r="D42" s="328" t="s">
        <v>178</v>
      </c>
      <c r="E42" s="286" t="s">
        <v>59</v>
      </c>
      <c r="F42" s="289"/>
      <c r="G42" s="287" t="s">
        <v>282</v>
      </c>
      <c r="H42" s="17" t="s">
        <v>283</v>
      </c>
      <c r="I42" s="17" t="s">
        <v>105</v>
      </c>
      <c r="J42" s="286">
        <v>2</v>
      </c>
      <c r="K42" s="277"/>
      <c r="L42" s="277"/>
      <c r="M42" s="287"/>
      <c r="N42" s="287"/>
      <c r="O42" s="329"/>
      <c r="P42" s="323"/>
      <c r="Q42" s="330"/>
      <c r="R42" s="323"/>
      <c r="S42" s="330"/>
      <c r="T42" s="330"/>
      <c r="U42" s="287"/>
      <c r="V42" s="287"/>
      <c r="W42" s="287"/>
      <c r="X42" s="260">
        <v>46997</v>
      </c>
      <c r="Y42" s="27">
        <f t="shared" si="1"/>
        <v>47027</v>
      </c>
      <c r="Z42" s="331"/>
      <c r="AA42" s="331"/>
      <c r="AB42" s="331"/>
      <c r="AC42" s="331"/>
      <c r="AD42" s="332"/>
      <c r="AE42" s="332"/>
      <c r="AF42" s="338"/>
      <c r="AG42" s="331"/>
      <c r="AH42" s="331"/>
      <c r="AI42" s="332">
        <v>93000000000</v>
      </c>
      <c r="AJ42" s="332" t="s">
        <v>184</v>
      </c>
      <c r="AK42" s="280">
        <f t="shared" si="2"/>
        <v>47047</v>
      </c>
      <c r="AL42" s="104">
        <f t="shared" si="0"/>
        <v>47047</v>
      </c>
      <c r="AM42" s="281">
        <f t="shared" si="3"/>
        <v>47077</v>
      </c>
      <c r="AN42" s="333"/>
      <c r="AO42" s="331"/>
      <c r="AP42" s="331"/>
      <c r="AQ42" s="331"/>
      <c r="AR42" s="331"/>
      <c r="AS42" s="331"/>
      <c r="AT42" s="331"/>
      <c r="AU42" s="331"/>
      <c r="AV42" s="331"/>
      <c r="AW42" s="331"/>
      <c r="AX42" s="331"/>
      <c r="AY42" s="331"/>
      <c r="AZ42" s="331"/>
    </row>
    <row r="43" spans="1:52" s="285" customFormat="1" ht="30" customHeight="1" x14ac:dyDescent="0.25">
      <c r="A43" s="334" t="s">
        <v>216</v>
      </c>
      <c r="B43" s="277"/>
      <c r="C43" s="287" t="s">
        <v>57</v>
      </c>
      <c r="D43" s="328" t="s">
        <v>178</v>
      </c>
      <c r="E43" s="286" t="s">
        <v>59</v>
      </c>
      <c r="F43" s="289"/>
      <c r="G43" s="287" t="s">
        <v>99</v>
      </c>
      <c r="H43" s="17" t="s">
        <v>285</v>
      </c>
      <c r="I43" s="17" t="s">
        <v>286</v>
      </c>
      <c r="J43" s="286">
        <v>2</v>
      </c>
      <c r="K43" s="277"/>
      <c r="L43" s="277"/>
      <c r="M43" s="287"/>
      <c r="N43" s="287"/>
      <c r="O43" s="329"/>
      <c r="P43" s="323"/>
      <c r="Q43" s="330"/>
      <c r="R43" s="323"/>
      <c r="S43" s="330"/>
      <c r="T43" s="330"/>
      <c r="U43" s="287"/>
      <c r="V43" s="287"/>
      <c r="W43" s="287"/>
      <c r="X43" s="260">
        <v>46997</v>
      </c>
      <c r="Y43" s="27">
        <f t="shared" si="1"/>
        <v>47027</v>
      </c>
      <c r="Z43" s="331"/>
      <c r="AA43" s="331"/>
      <c r="AB43" s="331"/>
      <c r="AC43" s="331"/>
      <c r="AD43" s="332"/>
      <c r="AE43" s="332"/>
      <c r="AF43" s="338"/>
      <c r="AG43" s="331"/>
      <c r="AH43" s="331"/>
      <c r="AI43" s="332">
        <v>93000000000</v>
      </c>
      <c r="AJ43" s="332" t="s">
        <v>184</v>
      </c>
      <c r="AK43" s="280">
        <f t="shared" si="2"/>
        <v>47047</v>
      </c>
      <c r="AL43" s="104">
        <f t="shared" si="0"/>
        <v>47047</v>
      </c>
      <c r="AM43" s="281">
        <f t="shared" si="3"/>
        <v>47077</v>
      </c>
      <c r="AN43" s="333"/>
      <c r="AO43" s="331"/>
      <c r="AP43" s="331"/>
      <c r="AQ43" s="331"/>
      <c r="AR43" s="331"/>
      <c r="AS43" s="331"/>
      <c r="AT43" s="331"/>
      <c r="AU43" s="331"/>
      <c r="AV43" s="331"/>
      <c r="AW43" s="331"/>
      <c r="AX43" s="331"/>
      <c r="AY43" s="331"/>
      <c r="AZ43" s="331"/>
    </row>
    <row r="44" spans="1:52" s="285" customFormat="1" ht="47.25" x14ac:dyDescent="0.25">
      <c r="A44" s="286" t="s">
        <v>216</v>
      </c>
      <c r="B44" s="277"/>
      <c r="C44" s="287" t="s">
        <v>57</v>
      </c>
      <c r="D44" s="328" t="s">
        <v>178</v>
      </c>
      <c r="E44" s="286" t="s">
        <v>59</v>
      </c>
      <c r="F44" s="289"/>
      <c r="G44" s="287" t="s">
        <v>289</v>
      </c>
      <c r="H44" s="17" t="s">
        <v>290</v>
      </c>
      <c r="I44" s="17" t="s">
        <v>225</v>
      </c>
      <c r="J44" s="286">
        <v>2</v>
      </c>
      <c r="K44" s="277"/>
      <c r="L44" s="277"/>
      <c r="M44" s="287"/>
      <c r="N44" s="287"/>
      <c r="O44" s="329"/>
      <c r="P44" s="323"/>
      <c r="Q44" s="330"/>
      <c r="R44" s="323"/>
      <c r="S44" s="330"/>
      <c r="T44" s="330"/>
      <c r="U44" s="287"/>
      <c r="V44" s="287"/>
      <c r="W44" s="287"/>
      <c r="X44" s="260">
        <v>46997</v>
      </c>
      <c r="Y44" s="27">
        <f t="shared" si="1"/>
        <v>47027</v>
      </c>
      <c r="Z44" s="331"/>
      <c r="AA44" s="331"/>
      <c r="AB44" s="331"/>
      <c r="AC44" s="331"/>
      <c r="AD44" s="332"/>
      <c r="AE44" s="332"/>
      <c r="AF44" s="339"/>
      <c r="AG44" s="331"/>
      <c r="AH44" s="331"/>
      <c r="AI44" s="332">
        <v>93000000000</v>
      </c>
      <c r="AJ44" s="332" t="s">
        <v>184</v>
      </c>
      <c r="AK44" s="280">
        <f t="shared" si="2"/>
        <v>47047</v>
      </c>
      <c r="AL44" s="104">
        <f t="shared" si="0"/>
        <v>47047</v>
      </c>
      <c r="AM44" s="281">
        <f t="shared" si="3"/>
        <v>47077</v>
      </c>
      <c r="AN44" s="333"/>
      <c r="AO44" s="331"/>
      <c r="AP44" s="331"/>
      <c r="AQ44" s="331"/>
      <c r="AR44" s="331"/>
      <c r="AS44" s="331"/>
      <c r="AT44" s="331"/>
      <c r="AU44" s="331"/>
      <c r="AV44" s="331"/>
      <c r="AW44" s="331"/>
      <c r="AX44" s="331"/>
      <c r="AY44" s="331"/>
      <c r="AZ44" s="331"/>
    </row>
    <row r="45" spans="1:52" s="285" customFormat="1" ht="47.25" x14ac:dyDescent="0.25">
      <c r="A45" s="286" t="s">
        <v>216</v>
      </c>
      <c r="B45" s="277"/>
      <c r="C45" s="287" t="s">
        <v>57</v>
      </c>
      <c r="D45" s="328" t="s">
        <v>178</v>
      </c>
      <c r="E45" s="286" t="s">
        <v>59</v>
      </c>
      <c r="F45" s="289"/>
      <c r="G45" s="287" t="s">
        <v>292</v>
      </c>
      <c r="H45" s="17" t="s">
        <v>293</v>
      </c>
      <c r="I45" s="17" t="s">
        <v>294</v>
      </c>
      <c r="J45" s="286">
        <v>2</v>
      </c>
      <c r="K45" s="277"/>
      <c r="L45" s="277"/>
      <c r="M45" s="287"/>
      <c r="N45" s="287"/>
      <c r="O45" s="329"/>
      <c r="P45" s="323"/>
      <c r="Q45" s="330"/>
      <c r="R45" s="323"/>
      <c r="S45" s="330"/>
      <c r="T45" s="330"/>
      <c r="U45" s="287"/>
      <c r="V45" s="287"/>
      <c r="W45" s="287"/>
      <c r="X45" s="260">
        <v>46997</v>
      </c>
      <c r="Y45" s="27">
        <f t="shared" si="1"/>
        <v>47027</v>
      </c>
      <c r="Z45" s="331"/>
      <c r="AA45" s="331"/>
      <c r="AB45" s="331"/>
      <c r="AC45" s="331"/>
      <c r="AD45" s="332"/>
      <c r="AE45" s="332"/>
      <c r="AF45" s="21"/>
      <c r="AG45" s="331"/>
      <c r="AH45" s="331"/>
      <c r="AI45" s="332">
        <v>93000000000</v>
      </c>
      <c r="AJ45" s="332" t="s">
        <v>184</v>
      </c>
      <c r="AK45" s="280">
        <f t="shared" si="2"/>
        <v>47047</v>
      </c>
      <c r="AL45" s="104">
        <f t="shared" si="0"/>
        <v>47047</v>
      </c>
      <c r="AM45" s="281">
        <f t="shared" si="3"/>
        <v>47077</v>
      </c>
      <c r="AN45" s="333"/>
      <c r="AO45" s="331"/>
      <c r="AP45" s="331"/>
      <c r="AQ45" s="331"/>
      <c r="AR45" s="331"/>
      <c r="AS45" s="331"/>
      <c r="AT45" s="331"/>
      <c r="AU45" s="331"/>
      <c r="AV45" s="331"/>
      <c r="AW45" s="331"/>
      <c r="AX45" s="331"/>
      <c r="AY45" s="331"/>
      <c r="AZ45" s="331"/>
    </row>
    <row r="46" spans="1:52" s="285" customFormat="1" ht="30" customHeight="1" x14ac:dyDescent="0.25">
      <c r="A46" s="334" t="s">
        <v>216</v>
      </c>
      <c r="B46" s="277"/>
      <c r="C46" s="287" t="s">
        <v>57</v>
      </c>
      <c r="D46" s="328" t="s">
        <v>178</v>
      </c>
      <c r="E46" s="286" t="s">
        <v>59</v>
      </c>
      <c r="F46" s="289"/>
      <c r="G46" s="287" t="s">
        <v>296</v>
      </c>
      <c r="H46" s="17" t="s">
        <v>297</v>
      </c>
      <c r="I46" s="17" t="s">
        <v>298</v>
      </c>
      <c r="J46" s="286">
        <v>2</v>
      </c>
      <c r="K46" s="277"/>
      <c r="L46" s="277"/>
      <c r="M46" s="287"/>
      <c r="N46" s="287"/>
      <c r="O46" s="329"/>
      <c r="P46" s="323"/>
      <c r="Q46" s="330"/>
      <c r="R46" s="323"/>
      <c r="S46" s="330"/>
      <c r="T46" s="330"/>
      <c r="U46" s="287"/>
      <c r="V46" s="287"/>
      <c r="W46" s="287"/>
      <c r="X46" s="260">
        <v>46997</v>
      </c>
      <c r="Y46" s="27">
        <f t="shared" si="1"/>
        <v>47027</v>
      </c>
      <c r="Z46" s="331"/>
      <c r="AA46" s="331"/>
      <c r="AB46" s="331"/>
      <c r="AC46" s="331"/>
      <c r="AD46" s="332"/>
      <c r="AE46" s="332"/>
      <c r="AF46" s="89"/>
      <c r="AG46" s="331"/>
      <c r="AH46" s="331"/>
      <c r="AI46" s="332">
        <v>93000000000</v>
      </c>
      <c r="AJ46" s="332" t="s">
        <v>184</v>
      </c>
      <c r="AK46" s="280">
        <f t="shared" si="2"/>
        <v>47047</v>
      </c>
      <c r="AL46" s="104">
        <f t="shared" si="0"/>
        <v>47047</v>
      </c>
      <c r="AM46" s="281">
        <f t="shared" si="3"/>
        <v>47077</v>
      </c>
      <c r="AN46" s="333"/>
      <c r="AO46" s="331"/>
      <c r="AP46" s="331"/>
      <c r="AQ46" s="331"/>
      <c r="AR46" s="331"/>
      <c r="AS46" s="331"/>
      <c r="AT46" s="331"/>
      <c r="AU46" s="331"/>
      <c r="AV46" s="331"/>
      <c r="AW46" s="331"/>
      <c r="AX46" s="331"/>
      <c r="AY46" s="331"/>
      <c r="AZ46" s="331"/>
    </row>
    <row r="47" spans="1:52" s="285" customFormat="1" ht="47.25" x14ac:dyDescent="0.25">
      <c r="A47" s="286" t="s">
        <v>216</v>
      </c>
      <c r="B47" s="277"/>
      <c r="C47" s="287" t="s">
        <v>57</v>
      </c>
      <c r="D47" s="328" t="s">
        <v>178</v>
      </c>
      <c r="E47" s="286" t="s">
        <v>59</v>
      </c>
      <c r="F47" s="289"/>
      <c r="G47" s="287" t="s">
        <v>300</v>
      </c>
      <c r="H47" s="17" t="s">
        <v>232</v>
      </c>
      <c r="I47" s="17" t="s">
        <v>301</v>
      </c>
      <c r="J47" s="286">
        <v>2</v>
      </c>
      <c r="K47" s="277"/>
      <c r="L47" s="277"/>
      <c r="M47" s="287"/>
      <c r="N47" s="287"/>
      <c r="O47" s="329"/>
      <c r="P47" s="323"/>
      <c r="Q47" s="330"/>
      <c r="R47" s="323"/>
      <c r="S47" s="330"/>
      <c r="T47" s="330"/>
      <c r="U47" s="287"/>
      <c r="V47" s="287"/>
      <c r="W47" s="287"/>
      <c r="X47" s="260">
        <v>46997</v>
      </c>
      <c r="Y47" s="27">
        <f t="shared" si="1"/>
        <v>47027</v>
      </c>
      <c r="Z47" s="331"/>
      <c r="AA47" s="331"/>
      <c r="AB47" s="331"/>
      <c r="AC47" s="331"/>
      <c r="AD47" s="332"/>
      <c r="AE47" s="332"/>
      <c r="AF47" s="338"/>
      <c r="AG47" s="331"/>
      <c r="AH47" s="331"/>
      <c r="AI47" s="332">
        <v>93000000000</v>
      </c>
      <c r="AJ47" s="332" t="s">
        <v>184</v>
      </c>
      <c r="AK47" s="280">
        <f t="shared" si="2"/>
        <v>47047</v>
      </c>
      <c r="AL47" s="104">
        <f t="shared" si="0"/>
        <v>47047</v>
      </c>
      <c r="AM47" s="281">
        <f t="shared" si="3"/>
        <v>47077</v>
      </c>
      <c r="AN47" s="333"/>
      <c r="AO47" s="331"/>
      <c r="AP47" s="331"/>
      <c r="AQ47" s="331"/>
      <c r="AR47" s="331"/>
      <c r="AS47" s="331"/>
      <c r="AT47" s="331"/>
      <c r="AU47" s="331"/>
      <c r="AV47" s="331"/>
      <c r="AW47" s="331"/>
      <c r="AX47" s="331"/>
      <c r="AY47" s="331"/>
      <c r="AZ47" s="331"/>
    </row>
    <row r="48" spans="1:52" s="285" customFormat="1" ht="47.25" x14ac:dyDescent="0.25">
      <c r="A48" s="286" t="s">
        <v>216</v>
      </c>
      <c r="B48" s="277"/>
      <c r="C48" s="287" t="s">
        <v>57</v>
      </c>
      <c r="D48" s="328" t="s">
        <v>178</v>
      </c>
      <c r="E48" s="286" t="s">
        <v>59</v>
      </c>
      <c r="F48" s="289"/>
      <c r="G48" s="287" t="s">
        <v>307</v>
      </c>
      <c r="H48" s="17" t="s">
        <v>308</v>
      </c>
      <c r="I48" s="17" t="s">
        <v>309</v>
      </c>
      <c r="J48" s="286">
        <v>2</v>
      </c>
      <c r="K48" s="277"/>
      <c r="L48" s="277"/>
      <c r="M48" s="287"/>
      <c r="N48" s="287"/>
      <c r="O48" s="329"/>
      <c r="P48" s="323"/>
      <c r="Q48" s="330"/>
      <c r="R48" s="323"/>
      <c r="S48" s="330"/>
      <c r="T48" s="330"/>
      <c r="U48" s="287"/>
      <c r="V48" s="287"/>
      <c r="W48" s="287"/>
      <c r="X48" s="260">
        <v>46997</v>
      </c>
      <c r="Y48" s="27">
        <f t="shared" si="1"/>
        <v>47027</v>
      </c>
      <c r="Z48" s="331"/>
      <c r="AA48" s="331"/>
      <c r="AB48" s="331"/>
      <c r="AC48" s="331"/>
      <c r="AD48" s="332"/>
      <c r="AE48" s="332"/>
      <c r="AF48" s="331"/>
      <c r="AG48" s="331"/>
      <c r="AH48" s="331"/>
      <c r="AI48" s="332">
        <v>93000000000</v>
      </c>
      <c r="AJ48" s="332" t="s">
        <v>184</v>
      </c>
      <c r="AK48" s="280">
        <f t="shared" si="2"/>
        <v>47047</v>
      </c>
      <c r="AL48" s="104">
        <f t="shared" si="0"/>
        <v>47047</v>
      </c>
      <c r="AM48" s="281">
        <f t="shared" si="3"/>
        <v>47077</v>
      </c>
      <c r="AN48" s="333"/>
      <c r="AO48" s="331"/>
      <c r="AP48" s="331"/>
      <c r="AQ48" s="331"/>
      <c r="AR48" s="331"/>
      <c r="AS48" s="331"/>
      <c r="AT48" s="331"/>
      <c r="AU48" s="331"/>
      <c r="AV48" s="331"/>
      <c r="AW48" s="331"/>
      <c r="AX48" s="331"/>
      <c r="AY48" s="331"/>
      <c r="AZ48" s="331"/>
    </row>
    <row r="49" spans="1:52" s="285" customFormat="1" ht="47.25" x14ac:dyDescent="0.25">
      <c r="A49" s="286" t="s">
        <v>216</v>
      </c>
      <c r="B49" s="277"/>
      <c r="C49" s="287" t="s">
        <v>57</v>
      </c>
      <c r="D49" s="328" t="s">
        <v>178</v>
      </c>
      <c r="E49" s="286" t="s">
        <v>59</v>
      </c>
      <c r="F49" s="289"/>
      <c r="G49" s="287" t="s">
        <v>314</v>
      </c>
      <c r="H49" s="17" t="s">
        <v>168</v>
      </c>
      <c r="I49" s="17" t="s">
        <v>219</v>
      </c>
      <c r="J49" s="286">
        <v>2</v>
      </c>
      <c r="K49" s="277"/>
      <c r="L49" s="277"/>
      <c r="M49" s="287"/>
      <c r="N49" s="287"/>
      <c r="O49" s="329"/>
      <c r="P49" s="323"/>
      <c r="Q49" s="330"/>
      <c r="R49" s="323"/>
      <c r="S49" s="330"/>
      <c r="T49" s="330"/>
      <c r="U49" s="287"/>
      <c r="V49" s="287"/>
      <c r="W49" s="287"/>
      <c r="X49" s="260">
        <v>46997</v>
      </c>
      <c r="Y49" s="27">
        <f t="shared" si="1"/>
        <v>47027</v>
      </c>
      <c r="Z49" s="331"/>
      <c r="AA49" s="331"/>
      <c r="AB49" s="331"/>
      <c r="AC49" s="331"/>
      <c r="AD49" s="332"/>
      <c r="AE49" s="332"/>
      <c r="AF49" s="331"/>
      <c r="AG49" s="331"/>
      <c r="AH49" s="331"/>
      <c r="AI49" s="332">
        <v>93000000000</v>
      </c>
      <c r="AJ49" s="332" t="s">
        <v>184</v>
      </c>
      <c r="AK49" s="280">
        <f t="shared" si="2"/>
        <v>47047</v>
      </c>
      <c r="AL49" s="104">
        <f t="shared" si="0"/>
        <v>47047</v>
      </c>
      <c r="AM49" s="281">
        <f t="shared" si="3"/>
        <v>47077</v>
      </c>
      <c r="AN49" s="333"/>
      <c r="AO49" s="331"/>
      <c r="AP49" s="331"/>
      <c r="AQ49" s="331"/>
      <c r="AR49" s="331"/>
      <c r="AS49" s="331"/>
      <c r="AT49" s="331"/>
      <c r="AU49" s="331"/>
      <c r="AV49" s="331"/>
      <c r="AW49" s="331"/>
      <c r="AX49" s="331"/>
      <c r="AY49" s="331"/>
      <c r="AZ49" s="331"/>
    </row>
    <row r="50" spans="1:52" s="285" customFormat="1" ht="47.25" x14ac:dyDescent="0.25">
      <c r="A50" s="286" t="s">
        <v>216</v>
      </c>
      <c r="B50" s="277"/>
      <c r="C50" s="287" t="s">
        <v>57</v>
      </c>
      <c r="D50" s="328" t="s">
        <v>178</v>
      </c>
      <c r="E50" s="286" t="s">
        <v>59</v>
      </c>
      <c r="F50" s="289"/>
      <c r="G50" s="287" t="s">
        <v>316</v>
      </c>
      <c r="H50" s="17" t="s">
        <v>113</v>
      </c>
      <c r="I50" s="17" t="s">
        <v>317</v>
      </c>
      <c r="J50" s="286">
        <v>2</v>
      </c>
      <c r="K50" s="277"/>
      <c r="L50" s="277"/>
      <c r="M50" s="287"/>
      <c r="N50" s="287"/>
      <c r="O50" s="329"/>
      <c r="P50" s="323"/>
      <c r="Q50" s="330"/>
      <c r="R50" s="323"/>
      <c r="S50" s="330"/>
      <c r="T50" s="330"/>
      <c r="U50" s="287"/>
      <c r="V50" s="287"/>
      <c r="W50" s="287"/>
      <c r="X50" s="260">
        <v>46997</v>
      </c>
      <c r="Y50" s="27">
        <f t="shared" si="1"/>
        <v>47027</v>
      </c>
      <c r="Z50" s="331"/>
      <c r="AA50" s="331"/>
      <c r="AB50" s="331"/>
      <c r="AC50" s="331"/>
      <c r="AD50" s="332"/>
      <c r="AE50" s="332"/>
      <c r="AF50" s="21"/>
      <c r="AG50" s="331"/>
      <c r="AH50" s="331"/>
      <c r="AI50" s="332">
        <v>93000000000</v>
      </c>
      <c r="AJ50" s="332" t="s">
        <v>184</v>
      </c>
      <c r="AK50" s="280">
        <f t="shared" si="2"/>
        <v>47047</v>
      </c>
      <c r="AL50" s="104">
        <f t="shared" si="0"/>
        <v>47047</v>
      </c>
      <c r="AM50" s="281">
        <f t="shared" si="3"/>
        <v>47077</v>
      </c>
      <c r="AN50" s="333"/>
      <c r="AO50" s="331"/>
      <c r="AP50" s="331"/>
      <c r="AQ50" s="331"/>
      <c r="AR50" s="331"/>
      <c r="AS50" s="331"/>
      <c r="AT50" s="331"/>
      <c r="AU50" s="331"/>
      <c r="AV50" s="331"/>
      <c r="AW50" s="331"/>
      <c r="AX50" s="331"/>
      <c r="AY50" s="331"/>
      <c r="AZ50" s="331"/>
    </row>
    <row r="51" spans="1:52" s="285" customFormat="1" ht="47.25" x14ac:dyDescent="0.25">
      <c r="A51" s="286" t="s">
        <v>216</v>
      </c>
      <c r="B51" s="277"/>
      <c r="C51" s="287" t="s">
        <v>57</v>
      </c>
      <c r="D51" s="328" t="s">
        <v>178</v>
      </c>
      <c r="E51" s="286" t="s">
        <v>59</v>
      </c>
      <c r="F51" s="289"/>
      <c r="G51" s="287" t="s">
        <v>319</v>
      </c>
      <c r="H51" s="17" t="s">
        <v>93</v>
      </c>
      <c r="I51" s="17" t="s">
        <v>94</v>
      </c>
      <c r="J51" s="286">
        <v>2</v>
      </c>
      <c r="K51" s="277"/>
      <c r="L51" s="277"/>
      <c r="M51" s="287"/>
      <c r="N51" s="287"/>
      <c r="O51" s="329"/>
      <c r="P51" s="323"/>
      <c r="Q51" s="330"/>
      <c r="R51" s="323"/>
      <c r="S51" s="330"/>
      <c r="T51" s="330"/>
      <c r="U51" s="287"/>
      <c r="V51" s="287"/>
      <c r="W51" s="287"/>
      <c r="X51" s="260">
        <v>46997</v>
      </c>
      <c r="Y51" s="27">
        <f t="shared" si="1"/>
        <v>47027</v>
      </c>
      <c r="Z51" s="331"/>
      <c r="AA51" s="331"/>
      <c r="AB51" s="331"/>
      <c r="AC51" s="331"/>
      <c r="AD51" s="332"/>
      <c r="AE51" s="332"/>
      <c r="AF51" s="89"/>
      <c r="AG51" s="331"/>
      <c r="AH51" s="331"/>
      <c r="AI51" s="332">
        <v>93000000000</v>
      </c>
      <c r="AJ51" s="332" t="s">
        <v>184</v>
      </c>
      <c r="AK51" s="280">
        <f t="shared" si="2"/>
        <v>47047</v>
      </c>
      <c r="AL51" s="104">
        <f t="shared" si="0"/>
        <v>47047</v>
      </c>
      <c r="AM51" s="281">
        <f t="shared" si="3"/>
        <v>47077</v>
      </c>
      <c r="AN51" s="333"/>
      <c r="AO51" s="331"/>
      <c r="AP51" s="331"/>
      <c r="AQ51" s="331"/>
      <c r="AR51" s="331"/>
      <c r="AS51" s="331"/>
      <c r="AT51" s="331"/>
      <c r="AU51" s="331"/>
      <c r="AV51" s="331"/>
      <c r="AW51" s="331"/>
      <c r="AX51" s="331"/>
      <c r="AY51" s="331"/>
      <c r="AZ51" s="331"/>
    </row>
    <row r="52" spans="1:52" s="285" customFormat="1" ht="30.75" customHeight="1" x14ac:dyDescent="0.25">
      <c r="A52" s="334" t="s">
        <v>216</v>
      </c>
      <c r="B52" s="277"/>
      <c r="C52" s="287" t="s">
        <v>57</v>
      </c>
      <c r="D52" s="328" t="s">
        <v>178</v>
      </c>
      <c r="E52" s="286" t="s">
        <v>59</v>
      </c>
      <c r="F52" s="289"/>
      <c r="G52" s="287" t="s">
        <v>656</v>
      </c>
      <c r="H52" s="94" t="s">
        <v>657</v>
      </c>
      <c r="I52" s="94" t="s">
        <v>658</v>
      </c>
      <c r="J52" s="286">
        <v>2</v>
      </c>
      <c r="K52" s="277"/>
      <c r="L52" s="277"/>
      <c r="M52" s="287"/>
      <c r="N52" s="287"/>
      <c r="O52" s="329"/>
      <c r="P52" s="323"/>
      <c r="Q52" s="330"/>
      <c r="R52" s="323"/>
      <c r="S52" s="330"/>
      <c r="T52" s="330"/>
      <c r="U52" s="287"/>
      <c r="V52" s="287"/>
      <c r="W52" s="287"/>
      <c r="X52" s="260">
        <v>46997</v>
      </c>
      <c r="Y52" s="27">
        <f t="shared" si="1"/>
        <v>47027</v>
      </c>
      <c r="Z52" s="331"/>
      <c r="AA52" s="331"/>
      <c r="AB52" s="331"/>
      <c r="AC52" s="331"/>
      <c r="AD52" s="332"/>
      <c r="AE52" s="332"/>
      <c r="AF52" s="261"/>
      <c r="AG52" s="331"/>
      <c r="AH52" s="331"/>
      <c r="AI52" s="332">
        <v>93000000000</v>
      </c>
      <c r="AJ52" s="332" t="s">
        <v>184</v>
      </c>
      <c r="AK52" s="280">
        <f t="shared" si="2"/>
        <v>47047</v>
      </c>
      <c r="AL52" s="104">
        <f t="shared" si="0"/>
        <v>47047</v>
      </c>
      <c r="AM52" s="281">
        <f t="shared" si="3"/>
        <v>47077</v>
      </c>
      <c r="AN52" s="333"/>
      <c r="AO52" s="331"/>
      <c r="AP52" s="331"/>
      <c r="AQ52" s="331"/>
      <c r="AR52" s="331"/>
      <c r="AS52" s="331"/>
      <c r="AT52" s="331"/>
      <c r="AU52" s="331"/>
      <c r="AV52" s="331"/>
      <c r="AW52" s="331"/>
      <c r="AX52" s="331"/>
      <c r="AY52" s="331"/>
      <c r="AZ52" s="331"/>
    </row>
    <row r="53" spans="1:52" s="285" customFormat="1" ht="47.25" x14ac:dyDescent="0.25">
      <c r="A53" s="286" t="s">
        <v>216</v>
      </c>
      <c r="B53" s="277"/>
      <c r="C53" s="287" t="s">
        <v>57</v>
      </c>
      <c r="D53" s="328" t="s">
        <v>178</v>
      </c>
      <c r="E53" s="286" t="s">
        <v>59</v>
      </c>
      <c r="F53" s="289"/>
      <c r="G53" s="287" t="s">
        <v>321</v>
      </c>
      <c r="H53" s="17" t="s">
        <v>93</v>
      </c>
      <c r="I53" s="17" t="s">
        <v>94</v>
      </c>
      <c r="J53" s="286">
        <v>2</v>
      </c>
      <c r="K53" s="277"/>
      <c r="L53" s="277"/>
      <c r="M53" s="287"/>
      <c r="N53" s="287"/>
      <c r="O53" s="329"/>
      <c r="P53" s="323"/>
      <c r="Q53" s="330"/>
      <c r="R53" s="323"/>
      <c r="S53" s="330"/>
      <c r="T53" s="330"/>
      <c r="U53" s="287"/>
      <c r="V53" s="287"/>
      <c r="W53" s="287"/>
      <c r="X53" s="260">
        <v>46997</v>
      </c>
      <c r="Y53" s="27">
        <f t="shared" si="1"/>
        <v>47027</v>
      </c>
      <c r="Z53" s="331"/>
      <c r="AA53" s="331"/>
      <c r="AB53" s="331"/>
      <c r="AC53" s="331"/>
      <c r="AD53" s="332"/>
      <c r="AE53" s="332"/>
      <c r="AF53" s="336"/>
      <c r="AG53" s="331"/>
      <c r="AH53" s="331"/>
      <c r="AI53" s="332">
        <v>93000000000</v>
      </c>
      <c r="AJ53" s="332" t="s">
        <v>184</v>
      </c>
      <c r="AK53" s="280">
        <f t="shared" si="2"/>
        <v>47047</v>
      </c>
      <c r="AL53" s="104">
        <f t="shared" si="0"/>
        <v>47047</v>
      </c>
      <c r="AM53" s="281">
        <f t="shared" si="3"/>
        <v>47077</v>
      </c>
      <c r="AN53" s="333"/>
      <c r="AO53" s="331"/>
      <c r="AP53" s="331"/>
      <c r="AQ53" s="331"/>
      <c r="AR53" s="331"/>
      <c r="AS53" s="331"/>
      <c r="AT53" s="331"/>
      <c r="AU53" s="331"/>
      <c r="AV53" s="331"/>
      <c r="AW53" s="331"/>
      <c r="AX53" s="331"/>
      <c r="AY53" s="331"/>
      <c r="AZ53" s="331"/>
    </row>
    <row r="54" spans="1:52" s="285" customFormat="1" ht="47.25" x14ac:dyDescent="0.25">
      <c r="A54" s="286" t="s">
        <v>216</v>
      </c>
      <c r="B54" s="277"/>
      <c r="C54" s="287" t="s">
        <v>57</v>
      </c>
      <c r="D54" s="328" t="s">
        <v>178</v>
      </c>
      <c r="E54" s="286" t="s">
        <v>59</v>
      </c>
      <c r="F54" s="289"/>
      <c r="G54" s="287" t="s">
        <v>323</v>
      </c>
      <c r="H54" s="17" t="s">
        <v>109</v>
      </c>
      <c r="I54" s="17" t="s">
        <v>324</v>
      </c>
      <c r="J54" s="286">
        <v>2</v>
      </c>
      <c r="K54" s="277"/>
      <c r="L54" s="277"/>
      <c r="M54" s="287"/>
      <c r="N54" s="287"/>
      <c r="O54" s="329"/>
      <c r="P54" s="323"/>
      <c r="Q54" s="330"/>
      <c r="R54" s="323"/>
      <c r="S54" s="330"/>
      <c r="T54" s="330"/>
      <c r="U54" s="287"/>
      <c r="V54" s="287"/>
      <c r="W54" s="287"/>
      <c r="X54" s="260">
        <v>46997</v>
      </c>
      <c r="Y54" s="27">
        <f t="shared" si="1"/>
        <v>47027</v>
      </c>
      <c r="Z54" s="331"/>
      <c r="AA54" s="331"/>
      <c r="AB54" s="331"/>
      <c r="AC54" s="331"/>
      <c r="AD54" s="332"/>
      <c r="AE54" s="332"/>
      <c r="AF54" s="21"/>
      <c r="AG54" s="331"/>
      <c r="AH54" s="331"/>
      <c r="AI54" s="332">
        <v>93000000000</v>
      </c>
      <c r="AJ54" s="332" t="s">
        <v>184</v>
      </c>
      <c r="AK54" s="280">
        <f t="shared" si="2"/>
        <v>47047</v>
      </c>
      <c r="AL54" s="104">
        <f t="shared" si="0"/>
        <v>47047</v>
      </c>
      <c r="AM54" s="281">
        <f t="shared" si="3"/>
        <v>47077</v>
      </c>
      <c r="AN54" s="333"/>
      <c r="AO54" s="331"/>
      <c r="AP54" s="331"/>
      <c r="AQ54" s="331"/>
      <c r="AR54" s="331"/>
      <c r="AS54" s="331"/>
      <c r="AT54" s="331"/>
      <c r="AU54" s="331"/>
      <c r="AV54" s="331"/>
      <c r="AW54" s="331"/>
      <c r="AX54" s="331"/>
      <c r="AY54" s="331"/>
      <c r="AZ54" s="331"/>
    </row>
    <row r="55" spans="1:52" s="285" customFormat="1" ht="47.25" x14ac:dyDescent="0.25">
      <c r="A55" s="286" t="s">
        <v>216</v>
      </c>
      <c r="B55" s="277"/>
      <c r="C55" s="287" t="s">
        <v>57</v>
      </c>
      <c r="D55" s="328" t="s">
        <v>178</v>
      </c>
      <c r="E55" s="286" t="s">
        <v>59</v>
      </c>
      <c r="F55" s="289"/>
      <c r="G55" s="287" t="s">
        <v>326</v>
      </c>
      <c r="H55" s="17" t="s">
        <v>327</v>
      </c>
      <c r="I55" s="17" t="s">
        <v>328</v>
      </c>
      <c r="J55" s="286">
        <v>2</v>
      </c>
      <c r="K55" s="277"/>
      <c r="L55" s="277"/>
      <c r="M55" s="287"/>
      <c r="N55" s="287"/>
      <c r="O55" s="329"/>
      <c r="P55" s="323"/>
      <c r="Q55" s="330"/>
      <c r="R55" s="323"/>
      <c r="S55" s="330"/>
      <c r="T55" s="330"/>
      <c r="U55" s="287"/>
      <c r="V55" s="287"/>
      <c r="W55" s="287"/>
      <c r="X55" s="260">
        <v>46997</v>
      </c>
      <c r="Y55" s="27">
        <f t="shared" si="1"/>
        <v>47027</v>
      </c>
      <c r="Z55" s="331"/>
      <c r="AA55" s="331"/>
      <c r="AB55" s="331"/>
      <c r="AC55" s="331"/>
      <c r="AD55" s="332"/>
      <c r="AE55" s="332"/>
      <c r="AF55" s="21"/>
      <c r="AG55" s="331"/>
      <c r="AH55" s="331"/>
      <c r="AI55" s="332">
        <v>93000000000</v>
      </c>
      <c r="AJ55" s="332" t="s">
        <v>184</v>
      </c>
      <c r="AK55" s="280">
        <f t="shared" si="2"/>
        <v>47047</v>
      </c>
      <c r="AL55" s="104">
        <f t="shared" si="0"/>
        <v>47047</v>
      </c>
      <c r="AM55" s="281">
        <f t="shared" si="3"/>
        <v>47077</v>
      </c>
      <c r="AN55" s="333"/>
      <c r="AO55" s="331"/>
      <c r="AP55" s="331"/>
      <c r="AQ55" s="331"/>
      <c r="AR55" s="331"/>
      <c r="AS55" s="331"/>
      <c r="AT55" s="331"/>
      <c r="AU55" s="331"/>
      <c r="AV55" s="331"/>
      <c r="AW55" s="331"/>
      <c r="AX55" s="331"/>
      <c r="AY55" s="331"/>
      <c r="AZ55" s="331"/>
    </row>
    <row r="56" spans="1:52" s="285" customFormat="1" ht="47.25" x14ac:dyDescent="0.25">
      <c r="A56" s="286" t="s">
        <v>216</v>
      </c>
      <c r="B56" s="277"/>
      <c r="C56" s="287" t="s">
        <v>57</v>
      </c>
      <c r="D56" s="328" t="s">
        <v>178</v>
      </c>
      <c r="E56" s="286" t="s">
        <v>59</v>
      </c>
      <c r="F56" s="289"/>
      <c r="G56" s="287" t="s">
        <v>108</v>
      </c>
      <c r="H56" s="332" t="s">
        <v>330</v>
      </c>
      <c r="I56" s="340" t="s">
        <v>331</v>
      </c>
      <c r="J56" s="286">
        <v>2</v>
      </c>
      <c r="K56" s="277"/>
      <c r="L56" s="277"/>
      <c r="M56" s="287"/>
      <c r="N56" s="287"/>
      <c r="O56" s="329"/>
      <c r="P56" s="323"/>
      <c r="Q56" s="330"/>
      <c r="R56" s="323"/>
      <c r="S56" s="330"/>
      <c r="T56" s="330"/>
      <c r="U56" s="287"/>
      <c r="V56" s="287"/>
      <c r="W56" s="287"/>
      <c r="X56" s="260">
        <v>46997</v>
      </c>
      <c r="Y56" s="27">
        <f t="shared" si="1"/>
        <v>47027</v>
      </c>
      <c r="Z56" s="331"/>
      <c r="AA56" s="331"/>
      <c r="AB56" s="331"/>
      <c r="AC56" s="331"/>
      <c r="AD56" s="332"/>
      <c r="AE56" s="332"/>
      <c r="AF56" s="63"/>
      <c r="AG56" s="331"/>
      <c r="AH56" s="331"/>
      <c r="AI56" s="332">
        <v>93000000000</v>
      </c>
      <c r="AJ56" s="332" t="s">
        <v>184</v>
      </c>
      <c r="AK56" s="280">
        <f t="shared" si="2"/>
        <v>47047</v>
      </c>
      <c r="AL56" s="104">
        <f t="shared" si="0"/>
        <v>47047</v>
      </c>
      <c r="AM56" s="281">
        <f t="shared" si="3"/>
        <v>47077</v>
      </c>
      <c r="AN56" s="333"/>
      <c r="AO56" s="331"/>
      <c r="AP56" s="331"/>
      <c r="AQ56" s="331"/>
      <c r="AR56" s="331"/>
      <c r="AS56" s="331"/>
      <c r="AT56" s="331"/>
      <c r="AU56" s="331"/>
      <c r="AV56" s="331"/>
      <c r="AW56" s="331"/>
      <c r="AX56" s="331"/>
      <c r="AY56" s="331"/>
      <c r="AZ56" s="331"/>
    </row>
    <row r="57" spans="1:52" s="285" customFormat="1" ht="47.25" x14ac:dyDescent="0.25">
      <c r="A57" s="286" t="s">
        <v>216</v>
      </c>
      <c r="B57" s="277"/>
      <c r="C57" s="287" t="s">
        <v>57</v>
      </c>
      <c r="D57" s="328" t="s">
        <v>178</v>
      </c>
      <c r="E57" s="286" t="s">
        <v>59</v>
      </c>
      <c r="F57" s="289"/>
      <c r="G57" s="287" t="s">
        <v>333</v>
      </c>
      <c r="H57" s="286" t="s">
        <v>334</v>
      </c>
      <c r="I57" s="333" t="s">
        <v>335</v>
      </c>
      <c r="J57" s="286">
        <v>2</v>
      </c>
      <c r="K57" s="277"/>
      <c r="L57" s="277"/>
      <c r="M57" s="287"/>
      <c r="N57" s="287"/>
      <c r="O57" s="329"/>
      <c r="P57" s="323"/>
      <c r="Q57" s="330"/>
      <c r="R57" s="323"/>
      <c r="S57" s="330"/>
      <c r="T57" s="330"/>
      <c r="U57" s="287"/>
      <c r="V57" s="287"/>
      <c r="W57" s="287"/>
      <c r="X57" s="260">
        <v>46997</v>
      </c>
      <c r="Y57" s="27">
        <f t="shared" si="1"/>
        <v>47027</v>
      </c>
      <c r="Z57" s="331"/>
      <c r="AA57" s="331"/>
      <c r="AB57" s="331"/>
      <c r="AC57" s="331"/>
      <c r="AD57" s="332"/>
      <c r="AE57" s="332"/>
      <c r="AF57" s="338"/>
      <c r="AG57" s="331"/>
      <c r="AH57" s="331"/>
      <c r="AI57" s="332">
        <v>93000000000</v>
      </c>
      <c r="AJ57" s="332" t="s">
        <v>184</v>
      </c>
      <c r="AK57" s="280">
        <f t="shared" si="2"/>
        <v>47047</v>
      </c>
      <c r="AL57" s="104">
        <f t="shared" si="0"/>
        <v>47047</v>
      </c>
      <c r="AM57" s="281">
        <f t="shared" si="3"/>
        <v>47077</v>
      </c>
      <c r="AN57" s="333"/>
      <c r="AO57" s="331"/>
      <c r="AP57" s="331"/>
      <c r="AQ57" s="331"/>
      <c r="AR57" s="331"/>
      <c r="AS57" s="331"/>
      <c r="AT57" s="331"/>
      <c r="AU57" s="331"/>
      <c r="AV57" s="331"/>
      <c r="AW57" s="331"/>
      <c r="AX57" s="331"/>
      <c r="AY57" s="331"/>
      <c r="AZ57" s="331"/>
    </row>
    <row r="58" spans="1:52" s="285" customFormat="1" ht="30" customHeight="1" x14ac:dyDescent="0.25">
      <c r="A58" s="334" t="s">
        <v>216</v>
      </c>
      <c r="B58" s="277"/>
      <c r="C58" s="287" t="s">
        <v>57</v>
      </c>
      <c r="D58" s="328" t="s">
        <v>178</v>
      </c>
      <c r="E58" s="286" t="s">
        <v>59</v>
      </c>
      <c r="F58" s="289"/>
      <c r="G58" s="287" t="s">
        <v>337</v>
      </c>
      <c r="H58" s="93" t="s">
        <v>338</v>
      </c>
      <c r="I58" s="93" t="s">
        <v>339</v>
      </c>
      <c r="J58" s="286">
        <v>2</v>
      </c>
      <c r="K58" s="277"/>
      <c r="L58" s="277"/>
      <c r="M58" s="287"/>
      <c r="N58" s="287"/>
      <c r="O58" s="329"/>
      <c r="P58" s="323"/>
      <c r="Q58" s="330"/>
      <c r="R58" s="323"/>
      <c r="S58" s="330"/>
      <c r="T58" s="330"/>
      <c r="U58" s="287"/>
      <c r="V58" s="287"/>
      <c r="W58" s="287"/>
      <c r="X58" s="260">
        <v>46997</v>
      </c>
      <c r="Y58" s="27">
        <f t="shared" si="1"/>
        <v>47027</v>
      </c>
      <c r="Z58" s="331"/>
      <c r="AA58" s="331"/>
      <c r="AB58" s="331"/>
      <c r="AC58" s="331"/>
      <c r="AD58" s="332"/>
      <c r="AE58" s="332"/>
      <c r="AF58" s="282"/>
      <c r="AG58" s="331"/>
      <c r="AH58" s="331"/>
      <c r="AI58" s="332">
        <v>93000000000</v>
      </c>
      <c r="AJ58" s="332" t="s">
        <v>184</v>
      </c>
      <c r="AK58" s="280">
        <f t="shared" si="2"/>
        <v>47047</v>
      </c>
      <c r="AL58" s="104">
        <f t="shared" si="0"/>
        <v>47047</v>
      </c>
      <c r="AM58" s="281">
        <f t="shared" si="3"/>
        <v>47077</v>
      </c>
      <c r="AN58" s="333"/>
      <c r="AO58" s="331"/>
      <c r="AP58" s="331"/>
      <c r="AQ58" s="331"/>
      <c r="AR58" s="331"/>
      <c r="AS58" s="331"/>
      <c r="AT58" s="331"/>
      <c r="AU58" s="331"/>
      <c r="AV58" s="331"/>
      <c r="AW58" s="331"/>
      <c r="AX58" s="331"/>
      <c r="AY58" s="331"/>
      <c r="AZ58" s="331"/>
    </row>
    <row r="59" spans="1:52" s="285" customFormat="1" ht="47.25" x14ac:dyDescent="0.25">
      <c r="A59" s="286" t="s">
        <v>216</v>
      </c>
      <c r="B59" s="277"/>
      <c r="C59" s="287" t="s">
        <v>57</v>
      </c>
      <c r="D59" s="328" t="s">
        <v>178</v>
      </c>
      <c r="E59" s="286" t="s">
        <v>59</v>
      </c>
      <c r="F59" s="289"/>
      <c r="G59" s="287" t="s">
        <v>341</v>
      </c>
      <c r="H59" s="17" t="s">
        <v>342</v>
      </c>
      <c r="I59" s="17" t="s">
        <v>343</v>
      </c>
      <c r="J59" s="286">
        <v>2</v>
      </c>
      <c r="K59" s="277"/>
      <c r="L59" s="277"/>
      <c r="M59" s="287"/>
      <c r="N59" s="287"/>
      <c r="O59" s="329"/>
      <c r="P59" s="323"/>
      <c r="Q59" s="330"/>
      <c r="R59" s="323"/>
      <c r="S59" s="330"/>
      <c r="T59" s="330"/>
      <c r="U59" s="287"/>
      <c r="V59" s="287"/>
      <c r="W59" s="287"/>
      <c r="X59" s="260">
        <v>46997</v>
      </c>
      <c r="Y59" s="27">
        <f t="shared" si="1"/>
        <v>47027</v>
      </c>
      <c r="Z59" s="331"/>
      <c r="AA59" s="331"/>
      <c r="AB59" s="331"/>
      <c r="AC59" s="331"/>
      <c r="AD59" s="332"/>
      <c r="AE59" s="332"/>
      <c r="AF59" s="21"/>
      <c r="AG59" s="331"/>
      <c r="AH59" s="331"/>
      <c r="AI59" s="332">
        <v>93000000000</v>
      </c>
      <c r="AJ59" s="332" t="s">
        <v>184</v>
      </c>
      <c r="AK59" s="280">
        <f t="shared" si="2"/>
        <v>47047</v>
      </c>
      <c r="AL59" s="104">
        <f t="shared" si="0"/>
        <v>47047</v>
      </c>
      <c r="AM59" s="281">
        <f t="shared" si="3"/>
        <v>47077</v>
      </c>
      <c r="AN59" s="333"/>
      <c r="AO59" s="331"/>
      <c r="AP59" s="331"/>
      <c r="AQ59" s="331"/>
      <c r="AR59" s="331"/>
      <c r="AS59" s="331"/>
      <c r="AT59" s="331"/>
      <c r="AU59" s="331"/>
      <c r="AV59" s="331"/>
      <c r="AW59" s="331"/>
      <c r="AX59" s="331"/>
      <c r="AY59" s="331"/>
      <c r="AZ59" s="331"/>
    </row>
    <row r="60" spans="1:52" s="285" customFormat="1" ht="47.25" x14ac:dyDescent="0.25">
      <c r="A60" s="286" t="s">
        <v>216</v>
      </c>
      <c r="B60" s="277"/>
      <c r="C60" s="287" t="s">
        <v>57</v>
      </c>
      <c r="D60" s="328" t="s">
        <v>178</v>
      </c>
      <c r="E60" s="286" t="s">
        <v>59</v>
      </c>
      <c r="F60" s="289"/>
      <c r="G60" s="287" t="s">
        <v>345</v>
      </c>
      <c r="H60" s="17" t="s">
        <v>168</v>
      </c>
      <c r="I60" s="17" t="s">
        <v>219</v>
      </c>
      <c r="J60" s="286">
        <v>2</v>
      </c>
      <c r="K60" s="277"/>
      <c r="L60" s="277"/>
      <c r="M60" s="287"/>
      <c r="N60" s="287"/>
      <c r="O60" s="329"/>
      <c r="P60" s="323"/>
      <c r="Q60" s="330"/>
      <c r="R60" s="323"/>
      <c r="S60" s="330"/>
      <c r="T60" s="330"/>
      <c r="U60" s="287"/>
      <c r="V60" s="287"/>
      <c r="W60" s="287"/>
      <c r="X60" s="260">
        <v>46997</v>
      </c>
      <c r="Y60" s="27">
        <f t="shared" si="1"/>
        <v>47027</v>
      </c>
      <c r="Z60" s="331"/>
      <c r="AA60" s="331"/>
      <c r="AB60" s="331"/>
      <c r="AC60" s="331"/>
      <c r="AD60" s="332"/>
      <c r="AE60" s="332"/>
      <c r="AF60" s="21"/>
      <c r="AG60" s="331"/>
      <c r="AH60" s="331"/>
      <c r="AI60" s="332">
        <v>93000000000</v>
      </c>
      <c r="AJ60" s="332" t="s">
        <v>184</v>
      </c>
      <c r="AK60" s="280">
        <f t="shared" si="2"/>
        <v>47047</v>
      </c>
      <c r="AL60" s="104">
        <f t="shared" si="0"/>
        <v>47047</v>
      </c>
      <c r="AM60" s="281">
        <f t="shared" si="3"/>
        <v>47077</v>
      </c>
      <c r="AN60" s="333"/>
      <c r="AO60" s="331"/>
      <c r="AP60" s="331"/>
      <c r="AQ60" s="331"/>
      <c r="AR60" s="331"/>
      <c r="AS60" s="331"/>
      <c r="AT60" s="331"/>
      <c r="AU60" s="331"/>
      <c r="AV60" s="331"/>
      <c r="AW60" s="331"/>
      <c r="AX60" s="331"/>
      <c r="AY60" s="331"/>
      <c r="AZ60" s="331"/>
    </row>
    <row r="61" spans="1:52" s="285" customFormat="1" ht="30" customHeight="1" x14ac:dyDescent="0.25">
      <c r="A61" s="334" t="s">
        <v>216</v>
      </c>
      <c r="B61" s="277"/>
      <c r="C61" s="287" t="s">
        <v>57</v>
      </c>
      <c r="D61" s="328" t="s">
        <v>178</v>
      </c>
      <c r="E61" s="286" t="s">
        <v>59</v>
      </c>
      <c r="F61" s="289"/>
      <c r="G61" s="287" t="s">
        <v>347</v>
      </c>
      <c r="H61" s="17" t="s">
        <v>93</v>
      </c>
      <c r="I61" s="17" t="s">
        <v>94</v>
      </c>
      <c r="J61" s="286">
        <v>2</v>
      </c>
      <c r="K61" s="277"/>
      <c r="L61" s="277"/>
      <c r="M61" s="287"/>
      <c r="N61" s="287"/>
      <c r="O61" s="329"/>
      <c r="P61" s="323"/>
      <c r="Q61" s="330"/>
      <c r="R61" s="323"/>
      <c r="S61" s="330"/>
      <c r="T61" s="330"/>
      <c r="U61" s="287"/>
      <c r="V61" s="287"/>
      <c r="W61" s="287"/>
      <c r="X61" s="260">
        <v>46997</v>
      </c>
      <c r="Y61" s="27">
        <f t="shared" si="1"/>
        <v>47027</v>
      </c>
      <c r="Z61" s="331"/>
      <c r="AA61" s="331"/>
      <c r="AB61" s="331"/>
      <c r="AC61" s="331"/>
      <c r="AD61" s="332"/>
      <c r="AE61" s="332"/>
      <c r="AF61" s="341"/>
      <c r="AG61" s="331"/>
      <c r="AH61" s="331"/>
      <c r="AI61" s="332">
        <v>93000000000</v>
      </c>
      <c r="AJ61" s="332" t="s">
        <v>184</v>
      </c>
      <c r="AK61" s="280">
        <f t="shared" si="2"/>
        <v>47047</v>
      </c>
      <c r="AL61" s="104">
        <f t="shared" si="0"/>
        <v>47047</v>
      </c>
      <c r="AM61" s="281">
        <f t="shared" si="3"/>
        <v>47077</v>
      </c>
      <c r="AN61" s="333"/>
      <c r="AO61" s="331"/>
      <c r="AP61" s="331"/>
      <c r="AQ61" s="331"/>
      <c r="AR61" s="331"/>
      <c r="AS61" s="331"/>
      <c r="AT61" s="331"/>
      <c r="AU61" s="331"/>
      <c r="AV61" s="331"/>
      <c r="AW61" s="331"/>
      <c r="AX61" s="331"/>
      <c r="AY61" s="331"/>
      <c r="AZ61" s="331"/>
    </row>
    <row r="62" spans="1:52" s="285" customFormat="1" ht="30.75" customHeight="1" x14ac:dyDescent="0.25">
      <c r="A62" s="334" t="s">
        <v>216</v>
      </c>
      <c r="B62" s="277"/>
      <c r="C62" s="287" t="s">
        <v>57</v>
      </c>
      <c r="D62" s="328" t="s">
        <v>178</v>
      </c>
      <c r="E62" s="286" t="s">
        <v>59</v>
      </c>
      <c r="F62" s="289"/>
      <c r="G62" s="287" t="s">
        <v>349</v>
      </c>
      <c r="H62" s="17" t="s">
        <v>350</v>
      </c>
      <c r="I62" s="17" t="s">
        <v>350</v>
      </c>
      <c r="J62" s="286">
        <v>2</v>
      </c>
      <c r="K62" s="277"/>
      <c r="L62" s="277"/>
      <c r="M62" s="287"/>
      <c r="N62" s="287"/>
      <c r="O62" s="329"/>
      <c r="P62" s="323"/>
      <c r="Q62" s="330"/>
      <c r="R62" s="323"/>
      <c r="S62" s="330"/>
      <c r="T62" s="330"/>
      <c r="U62" s="287"/>
      <c r="V62" s="287"/>
      <c r="W62" s="287"/>
      <c r="X62" s="260">
        <v>46997</v>
      </c>
      <c r="Y62" s="27">
        <f t="shared" si="1"/>
        <v>47027</v>
      </c>
      <c r="Z62" s="331"/>
      <c r="AA62" s="331"/>
      <c r="AB62" s="331"/>
      <c r="AC62" s="331"/>
      <c r="AD62" s="332"/>
      <c r="AE62" s="332"/>
      <c r="AF62" s="21"/>
      <c r="AG62" s="331"/>
      <c r="AH62" s="331"/>
      <c r="AI62" s="332">
        <v>93000000000</v>
      </c>
      <c r="AJ62" s="332" t="s">
        <v>184</v>
      </c>
      <c r="AK62" s="280">
        <f t="shared" si="2"/>
        <v>47047</v>
      </c>
      <c r="AL62" s="104">
        <f t="shared" si="0"/>
        <v>47047</v>
      </c>
      <c r="AM62" s="281">
        <f t="shared" si="3"/>
        <v>47077</v>
      </c>
      <c r="AN62" s="333"/>
      <c r="AO62" s="331"/>
      <c r="AP62" s="331"/>
      <c r="AQ62" s="331"/>
      <c r="AR62" s="331"/>
      <c r="AS62" s="331"/>
      <c r="AT62" s="331"/>
      <c r="AU62" s="331"/>
      <c r="AV62" s="331"/>
      <c r="AW62" s="331"/>
      <c r="AX62" s="331"/>
      <c r="AY62" s="331"/>
      <c r="AZ62" s="331"/>
    </row>
    <row r="63" spans="1:52" s="285" customFormat="1" ht="47.25" x14ac:dyDescent="0.25">
      <c r="A63" s="286" t="s">
        <v>216</v>
      </c>
      <c r="B63" s="277"/>
      <c r="C63" s="287" t="s">
        <v>57</v>
      </c>
      <c r="D63" s="328" t="s">
        <v>178</v>
      </c>
      <c r="E63" s="286" t="s">
        <v>59</v>
      </c>
      <c r="F63" s="289"/>
      <c r="G63" s="287" t="s">
        <v>352</v>
      </c>
      <c r="H63" s="17" t="s">
        <v>353</v>
      </c>
      <c r="I63" s="17" t="s">
        <v>354</v>
      </c>
      <c r="J63" s="286">
        <v>2</v>
      </c>
      <c r="K63" s="277"/>
      <c r="L63" s="277"/>
      <c r="M63" s="287"/>
      <c r="N63" s="287"/>
      <c r="O63" s="329"/>
      <c r="P63" s="323"/>
      <c r="Q63" s="330"/>
      <c r="R63" s="323"/>
      <c r="S63" s="330"/>
      <c r="T63" s="330"/>
      <c r="U63" s="287"/>
      <c r="V63" s="287"/>
      <c r="W63" s="287"/>
      <c r="X63" s="260">
        <v>46997</v>
      </c>
      <c r="Y63" s="27">
        <f t="shared" si="1"/>
        <v>47027</v>
      </c>
      <c r="Z63" s="331"/>
      <c r="AA63" s="331"/>
      <c r="AB63" s="331"/>
      <c r="AC63" s="331"/>
      <c r="AD63" s="332"/>
      <c r="AE63" s="332"/>
      <c r="AF63" s="21"/>
      <c r="AG63" s="331"/>
      <c r="AH63" s="331"/>
      <c r="AI63" s="332">
        <v>93000000000</v>
      </c>
      <c r="AJ63" s="332" t="s">
        <v>184</v>
      </c>
      <c r="AK63" s="280">
        <f t="shared" si="2"/>
        <v>47047</v>
      </c>
      <c r="AL63" s="104">
        <f t="shared" si="0"/>
        <v>47047</v>
      </c>
      <c r="AM63" s="281">
        <f t="shared" si="3"/>
        <v>47077</v>
      </c>
      <c r="AN63" s="333"/>
      <c r="AO63" s="331"/>
      <c r="AP63" s="331"/>
      <c r="AQ63" s="331"/>
      <c r="AR63" s="331"/>
      <c r="AS63" s="331"/>
      <c r="AT63" s="331"/>
      <c r="AU63" s="331"/>
      <c r="AV63" s="331"/>
      <c r="AW63" s="331"/>
      <c r="AX63" s="331"/>
      <c r="AY63" s="331"/>
      <c r="AZ63" s="331"/>
    </row>
    <row r="64" spans="1:52" s="285" customFormat="1" ht="47.25" x14ac:dyDescent="0.25">
      <c r="A64" s="286" t="s">
        <v>216</v>
      </c>
      <c r="B64" s="277"/>
      <c r="C64" s="287" t="s">
        <v>57</v>
      </c>
      <c r="D64" s="328" t="s">
        <v>178</v>
      </c>
      <c r="E64" s="286" t="s">
        <v>59</v>
      </c>
      <c r="F64" s="289"/>
      <c r="G64" s="287" t="s">
        <v>358</v>
      </c>
      <c r="H64" s="17" t="s">
        <v>168</v>
      </c>
      <c r="I64" s="17" t="s">
        <v>219</v>
      </c>
      <c r="J64" s="286">
        <v>2</v>
      </c>
      <c r="K64" s="277"/>
      <c r="L64" s="277"/>
      <c r="M64" s="287"/>
      <c r="N64" s="287"/>
      <c r="O64" s="329"/>
      <c r="P64" s="323"/>
      <c r="Q64" s="330"/>
      <c r="R64" s="323"/>
      <c r="S64" s="330"/>
      <c r="T64" s="330"/>
      <c r="U64" s="287"/>
      <c r="V64" s="287"/>
      <c r="W64" s="287"/>
      <c r="X64" s="260">
        <v>46997</v>
      </c>
      <c r="Y64" s="27">
        <f t="shared" si="1"/>
        <v>47027</v>
      </c>
      <c r="Z64" s="331"/>
      <c r="AA64" s="331"/>
      <c r="AB64" s="331"/>
      <c r="AC64" s="331"/>
      <c r="AD64" s="332"/>
      <c r="AE64" s="332"/>
      <c r="AF64" s="20"/>
      <c r="AG64" s="331"/>
      <c r="AH64" s="331"/>
      <c r="AI64" s="332">
        <v>93000000000</v>
      </c>
      <c r="AJ64" s="332" t="s">
        <v>184</v>
      </c>
      <c r="AK64" s="280">
        <f t="shared" si="2"/>
        <v>47047</v>
      </c>
      <c r="AL64" s="104">
        <f t="shared" si="0"/>
        <v>47047</v>
      </c>
      <c r="AM64" s="281">
        <f t="shared" si="3"/>
        <v>47077</v>
      </c>
      <c r="AN64" s="333"/>
      <c r="AO64" s="331"/>
      <c r="AP64" s="331"/>
      <c r="AQ64" s="331"/>
      <c r="AR64" s="331"/>
      <c r="AS64" s="331"/>
      <c r="AT64" s="331"/>
      <c r="AU64" s="331"/>
      <c r="AV64" s="331"/>
      <c r="AW64" s="331"/>
      <c r="AX64" s="331"/>
      <c r="AY64" s="331"/>
      <c r="AZ64" s="331"/>
    </row>
    <row r="65" spans="1:52" s="285" customFormat="1" ht="47.25" x14ac:dyDescent="0.25">
      <c r="A65" s="286" t="s">
        <v>216</v>
      </c>
      <c r="B65" s="277"/>
      <c r="C65" s="287" t="s">
        <v>57</v>
      </c>
      <c r="D65" s="328" t="s">
        <v>178</v>
      </c>
      <c r="E65" s="286" t="s">
        <v>59</v>
      </c>
      <c r="F65" s="289"/>
      <c r="G65" s="287" t="s">
        <v>362</v>
      </c>
      <c r="H65" s="17" t="s">
        <v>363</v>
      </c>
      <c r="I65" s="17" t="s">
        <v>364</v>
      </c>
      <c r="J65" s="286">
        <v>2</v>
      </c>
      <c r="K65" s="277"/>
      <c r="L65" s="277"/>
      <c r="M65" s="287"/>
      <c r="N65" s="287"/>
      <c r="O65" s="329"/>
      <c r="P65" s="323"/>
      <c r="Q65" s="330"/>
      <c r="R65" s="323"/>
      <c r="S65" s="330"/>
      <c r="T65" s="330"/>
      <c r="U65" s="287"/>
      <c r="V65" s="287"/>
      <c r="W65" s="287"/>
      <c r="X65" s="260">
        <v>46997</v>
      </c>
      <c r="Y65" s="27">
        <f t="shared" si="1"/>
        <v>47027</v>
      </c>
      <c r="Z65" s="331"/>
      <c r="AA65" s="331"/>
      <c r="AB65" s="331"/>
      <c r="AC65" s="331"/>
      <c r="AD65" s="332"/>
      <c r="AE65" s="332"/>
      <c r="AF65" s="287"/>
      <c r="AG65" s="331"/>
      <c r="AH65" s="331"/>
      <c r="AI65" s="332">
        <v>93000000000</v>
      </c>
      <c r="AJ65" s="332" t="s">
        <v>184</v>
      </c>
      <c r="AK65" s="280">
        <f t="shared" si="2"/>
        <v>47047</v>
      </c>
      <c r="AL65" s="104">
        <f t="shared" si="0"/>
        <v>47047</v>
      </c>
      <c r="AM65" s="281">
        <f t="shared" si="3"/>
        <v>47077</v>
      </c>
      <c r="AN65" s="333"/>
      <c r="AO65" s="331"/>
      <c r="AP65" s="331"/>
      <c r="AQ65" s="331"/>
      <c r="AR65" s="331"/>
      <c r="AS65" s="331"/>
      <c r="AT65" s="331"/>
      <c r="AU65" s="331"/>
      <c r="AV65" s="331"/>
      <c r="AW65" s="331"/>
      <c r="AX65" s="331"/>
      <c r="AY65" s="331"/>
      <c r="AZ65" s="331"/>
    </row>
    <row r="66" spans="1:52" s="285" customFormat="1" ht="47.25" x14ac:dyDescent="0.25">
      <c r="A66" s="286" t="s">
        <v>216</v>
      </c>
      <c r="B66" s="277"/>
      <c r="C66" s="287" t="s">
        <v>57</v>
      </c>
      <c r="D66" s="328" t="s">
        <v>178</v>
      </c>
      <c r="E66" s="286" t="s">
        <v>59</v>
      </c>
      <c r="F66" s="289"/>
      <c r="G66" s="287" t="s">
        <v>366</v>
      </c>
      <c r="H66" s="17" t="s">
        <v>256</v>
      </c>
      <c r="I66" s="17" t="s">
        <v>367</v>
      </c>
      <c r="J66" s="286">
        <v>2</v>
      </c>
      <c r="K66" s="277"/>
      <c r="L66" s="277"/>
      <c r="M66" s="287"/>
      <c r="N66" s="287"/>
      <c r="O66" s="329"/>
      <c r="P66" s="323"/>
      <c r="Q66" s="330"/>
      <c r="R66" s="323"/>
      <c r="S66" s="330"/>
      <c r="T66" s="330"/>
      <c r="U66" s="287"/>
      <c r="V66" s="287"/>
      <c r="W66" s="287"/>
      <c r="X66" s="260">
        <v>46997</v>
      </c>
      <c r="Y66" s="27">
        <f t="shared" si="1"/>
        <v>47027</v>
      </c>
      <c r="Z66" s="331"/>
      <c r="AA66" s="331"/>
      <c r="AB66" s="331"/>
      <c r="AC66" s="331"/>
      <c r="AD66" s="332"/>
      <c r="AE66" s="332"/>
      <c r="AF66" s="21"/>
      <c r="AG66" s="331"/>
      <c r="AH66" s="331"/>
      <c r="AI66" s="332">
        <v>93000000000</v>
      </c>
      <c r="AJ66" s="332" t="s">
        <v>184</v>
      </c>
      <c r="AK66" s="280">
        <f t="shared" si="2"/>
        <v>47047</v>
      </c>
      <c r="AL66" s="104">
        <f t="shared" si="0"/>
        <v>47047</v>
      </c>
      <c r="AM66" s="281">
        <f t="shared" si="3"/>
        <v>47077</v>
      </c>
      <c r="AN66" s="333"/>
      <c r="AO66" s="331"/>
      <c r="AP66" s="331"/>
      <c r="AQ66" s="331"/>
      <c r="AR66" s="331"/>
      <c r="AS66" s="331"/>
      <c r="AT66" s="331"/>
      <c r="AU66" s="331"/>
      <c r="AV66" s="331"/>
      <c r="AW66" s="331"/>
      <c r="AX66" s="331"/>
      <c r="AY66" s="331"/>
      <c r="AZ66" s="331"/>
    </row>
    <row r="67" spans="1:52" s="285" customFormat="1" ht="47.25" x14ac:dyDescent="0.25">
      <c r="A67" s="286" t="s">
        <v>216</v>
      </c>
      <c r="B67" s="277"/>
      <c r="C67" s="287" t="s">
        <v>57</v>
      </c>
      <c r="D67" s="328" t="s">
        <v>178</v>
      </c>
      <c r="E67" s="286" t="s">
        <v>59</v>
      </c>
      <c r="F67" s="289"/>
      <c r="G67" s="287" t="s">
        <v>372</v>
      </c>
      <c r="H67" s="17" t="s">
        <v>113</v>
      </c>
      <c r="I67" s="17" t="s">
        <v>221</v>
      </c>
      <c r="J67" s="286">
        <v>2</v>
      </c>
      <c r="K67" s="277"/>
      <c r="L67" s="277"/>
      <c r="M67" s="287"/>
      <c r="N67" s="287"/>
      <c r="O67" s="329"/>
      <c r="P67" s="323"/>
      <c r="Q67" s="330"/>
      <c r="R67" s="323"/>
      <c r="S67" s="330"/>
      <c r="T67" s="330"/>
      <c r="U67" s="287"/>
      <c r="V67" s="287"/>
      <c r="W67" s="287"/>
      <c r="X67" s="260">
        <v>46997</v>
      </c>
      <c r="Y67" s="27">
        <f t="shared" si="1"/>
        <v>47027</v>
      </c>
      <c r="Z67" s="331"/>
      <c r="AA67" s="331"/>
      <c r="AB67" s="331"/>
      <c r="AC67" s="331"/>
      <c r="AD67" s="332"/>
      <c r="AE67" s="332"/>
      <c r="AF67" s="342"/>
      <c r="AG67" s="331"/>
      <c r="AH67" s="331"/>
      <c r="AI67" s="332">
        <v>93000000000</v>
      </c>
      <c r="AJ67" s="332" t="s">
        <v>184</v>
      </c>
      <c r="AK67" s="280">
        <f t="shared" si="2"/>
        <v>47047</v>
      </c>
      <c r="AL67" s="104">
        <f t="shared" si="0"/>
        <v>47047</v>
      </c>
      <c r="AM67" s="281">
        <f t="shared" si="3"/>
        <v>47077</v>
      </c>
      <c r="AN67" s="333"/>
      <c r="AO67" s="331"/>
      <c r="AP67" s="331"/>
      <c r="AQ67" s="331"/>
      <c r="AR67" s="331"/>
      <c r="AS67" s="331"/>
      <c r="AT67" s="331"/>
      <c r="AU67" s="331"/>
      <c r="AV67" s="331"/>
      <c r="AW67" s="331"/>
      <c r="AX67" s="331"/>
      <c r="AY67" s="331"/>
      <c r="AZ67" s="331"/>
    </row>
    <row r="68" spans="1:52" s="285" customFormat="1" ht="47.25" x14ac:dyDescent="0.25">
      <c r="A68" s="286" t="s">
        <v>216</v>
      </c>
      <c r="B68" s="277"/>
      <c r="C68" s="287" t="s">
        <v>57</v>
      </c>
      <c r="D68" s="328" t="s">
        <v>178</v>
      </c>
      <c r="E68" s="286" t="s">
        <v>59</v>
      </c>
      <c r="F68" s="289"/>
      <c r="G68" s="287" t="s">
        <v>374</v>
      </c>
      <c r="H68" s="17" t="s">
        <v>375</v>
      </c>
      <c r="I68" s="17" t="s">
        <v>376</v>
      </c>
      <c r="J68" s="286">
        <v>2</v>
      </c>
      <c r="K68" s="277"/>
      <c r="L68" s="277"/>
      <c r="M68" s="287"/>
      <c r="N68" s="287"/>
      <c r="O68" s="329"/>
      <c r="P68" s="323"/>
      <c r="Q68" s="330"/>
      <c r="R68" s="323"/>
      <c r="S68" s="330"/>
      <c r="T68" s="330"/>
      <c r="U68" s="287"/>
      <c r="V68" s="287"/>
      <c r="W68" s="287"/>
      <c r="X68" s="260">
        <v>46997</v>
      </c>
      <c r="Y68" s="27">
        <f t="shared" si="1"/>
        <v>47027</v>
      </c>
      <c r="Z68" s="331"/>
      <c r="AA68" s="331"/>
      <c r="AB68" s="331"/>
      <c r="AC68" s="331"/>
      <c r="AD68" s="332"/>
      <c r="AE68" s="332"/>
      <c r="AF68" s="21"/>
      <c r="AG68" s="331"/>
      <c r="AH68" s="331"/>
      <c r="AI68" s="332">
        <v>93000000000</v>
      </c>
      <c r="AJ68" s="332" t="s">
        <v>184</v>
      </c>
      <c r="AK68" s="280">
        <f t="shared" si="2"/>
        <v>47047</v>
      </c>
      <c r="AL68" s="104">
        <f t="shared" si="0"/>
        <v>47047</v>
      </c>
      <c r="AM68" s="281">
        <f t="shared" si="3"/>
        <v>47077</v>
      </c>
      <c r="AN68" s="333"/>
      <c r="AO68" s="331"/>
      <c r="AP68" s="331"/>
      <c r="AQ68" s="331"/>
      <c r="AR68" s="331"/>
      <c r="AS68" s="331"/>
      <c r="AT68" s="331"/>
      <c r="AU68" s="331"/>
      <c r="AV68" s="331"/>
      <c r="AW68" s="331"/>
      <c r="AX68" s="331"/>
      <c r="AY68" s="331"/>
      <c r="AZ68" s="331"/>
    </row>
    <row r="69" spans="1:52" s="285" customFormat="1" ht="30.75" customHeight="1" x14ac:dyDescent="0.25">
      <c r="A69" s="55" t="s">
        <v>216</v>
      </c>
      <c r="B69" s="24"/>
      <c r="C69" s="21" t="s">
        <v>57</v>
      </c>
      <c r="D69" s="22" t="s">
        <v>178</v>
      </c>
      <c r="E69" s="19" t="s">
        <v>59</v>
      </c>
      <c r="F69" s="23"/>
      <c r="G69" s="21" t="s">
        <v>676</v>
      </c>
      <c r="H69" s="94" t="s">
        <v>645</v>
      </c>
      <c r="I69" s="94" t="s">
        <v>677</v>
      </c>
      <c r="J69" s="19">
        <v>2</v>
      </c>
      <c r="K69" s="24"/>
      <c r="L69" s="24"/>
      <c r="M69" s="21"/>
      <c r="N69" s="21"/>
      <c r="O69" s="227"/>
      <c r="P69" s="25"/>
      <c r="Q69" s="330"/>
      <c r="R69" s="323"/>
      <c r="S69" s="330"/>
      <c r="T69" s="330"/>
      <c r="U69" s="287"/>
      <c r="V69" s="287"/>
      <c r="W69" s="287"/>
      <c r="X69" s="260">
        <v>46997</v>
      </c>
      <c r="Y69" s="27">
        <f t="shared" si="1"/>
        <v>47027</v>
      </c>
      <c r="Z69" s="331"/>
      <c r="AA69" s="331"/>
      <c r="AB69" s="331"/>
      <c r="AC69" s="331"/>
      <c r="AD69" s="332"/>
      <c r="AE69" s="332"/>
      <c r="AF69" s="44"/>
      <c r="AG69" s="331"/>
      <c r="AH69" s="331"/>
      <c r="AI69" s="332">
        <v>93000000000</v>
      </c>
      <c r="AJ69" s="332" t="s">
        <v>184</v>
      </c>
      <c r="AK69" s="280">
        <f t="shared" si="2"/>
        <v>47047</v>
      </c>
      <c r="AL69" s="104">
        <f t="shared" si="0"/>
        <v>47047</v>
      </c>
      <c r="AM69" s="281">
        <f t="shared" si="3"/>
        <v>47077</v>
      </c>
      <c r="AN69" s="333"/>
      <c r="AO69" s="331"/>
      <c r="AP69" s="331"/>
      <c r="AQ69" s="331"/>
      <c r="AR69" s="331"/>
      <c r="AS69" s="331"/>
      <c r="AT69" s="331"/>
      <c r="AU69" s="331"/>
      <c r="AV69" s="331"/>
      <c r="AW69" s="331"/>
      <c r="AX69" s="331"/>
      <c r="AY69" s="331"/>
      <c r="AZ69" s="331"/>
    </row>
    <row r="70" spans="1:52" s="285" customFormat="1" ht="30.75" customHeight="1" x14ac:dyDescent="0.25">
      <c r="A70" s="55" t="s">
        <v>216</v>
      </c>
      <c r="B70" s="24"/>
      <c r="C70" s="21" t="s">
        <v>57</v>
      </c>
      <c r="D70" s="22" t="s">
        <v>178</v>
      </c>
      <c r="E70" s="19" t="s">
        <v>59</v>
      </c>
      <c r="F70" s="23"/>
      <c r="G70" s="21" t="s">
        <v>652</v>
      </c>
      <c r="H70" s="17" t="s">
        <v>653</v>
      </c>
      <c r="I70" s="17" t="s">
        <v>654</v>
      </c>
      <c r="J70" s="19">
        <v>2</v>
      </c>
      <c r="K70" s="24"/>
      <c r="L70" s="24"/>
      <c r="M70" s="21"/>
      <c r="N70" s="21"/>
      <c r="O70" s="227"/>
      <c r="P70" s="25"/>
      <c r="Q70" s="330"/>
      <c r="R70" s="323"/>
      <c r="S70" s="330"/>
      <c r="T70" s="330"/>
      <c r="U70" s="287"/>
      <c r="V70" s="287"/>
      <c r="W70" s="287"/>
      <c r="X70" s="260">
        <v>46997</v>
      </c>
      <c r="Y70" s="27">
        <f t="shared" si="1"/>
        <v>47027</v>
      </c>
      <c r="Z70" s="331"/>
      <c r="AA70" s="331"/>
      <c r="AB70" s="331"/>
      <c r="AC70" s="331"/>
      <c r="AD70" s="332"/>
      <c r="AE70" s="332"/>
      <c r="AF70" s="261"/>
      <c r="AG70" s="331"/>
      <c r="AH70" s="331"/>
      <c r="AI70" s="332">
        <v>93000000000</v>
      </c>
      <c r="AJ70" s="332" t="s">
        <v>184</v>
      </c>
      <c r="AK70" s="280">
        <f t="shared" si="2"/>
        <v>47047</v>
      </c>
      <c r="AL70" s="104">
        <f t="shared" si="0"/>
        <v>47047</v>
      </c>
      <c r="AM70" s="281">
        <f t="shared" si="3"/>
        <v>47077</v>
      </c>
      <c r="AN70" s="333"/>
      <c r="AO70" s="331"/>
      <c r="AP70" s="331"/>
      <c r="AQ70" s="331"/>
      <c r="AR70" s="331"/>
      <c r="AS70" s="331"/>
      <c r="AT70" s="331"/>
      <c r="AU70" s="331"/>
      <c r="AV70" s="331"/>
      <c r="AW70" s="331"/>
      <c r="AX70" s="331"/>
      <c r="AY70" s="331"/>
      <c r="AZ70" s="331"/>
    </row>
    <row r="71" spans="1:52" s="285" customFormat="1" ht="30.75" customHeight="1" x14ac:dyDescent="0.25">
      <c r="A71" s="55" t="s">
        <v>216</v>
      </c>
      <c r="B71" s="24"/>
      <c r="C71" s="21" t="s">
        <v>57</v>
      </c>
      <c r="D71" s="22" t="s">
        <v>178</v>
      </c>
      <c r="E71" s="19" t="s">
        <v>59</v>
      </c>
      <c r="F71" s="23"/>
      <c r="G71" s="21" t="s">
        <v>660</v>
      </c>
      <c r="H71" s="95" t="s">
        <v>661</v>
      </c>
      <c r="I71" s="95" t="s">
        <v>662</v>
      </c>
      <c r="J71" s="19">
        <v>2</v>
      </c>
      <c r="K71" s="24"/>
      <c r="L71" s="24"/>
      <c r="M71" s="21"/>
      <c r="N71" s="21"/>
      <c r="O71" s="227"/>
      <c r="P71" s="25"/>
      <c r="Q71" s="330"/>
      <c r="R71" s="323"/>
      <c r="S71" s="330"/>
      <c r="T71" s="330"/>
      <c r="U71" s="287"/>
      <c r="V71" s="287"/>
      <c r="W71" s="287"/>
      <c r="X71" s="260">
        <v>46997</v>
      </c>
      <c r="Y71" s="27">
        <f t="shared" si="1"/>
        <v>47027</v>
      </c>
      <c r="Z71" s="331"/>
      <c r="AA71" s="331"/>
      <c r="AB71" s="331"/>
      <c r="AC71" s="331"/>
      <c r="AD71" s="332"/>
      <c r="AE71" s="332"/>
      <c r="AF71" s="95"/>
      <c r="AG71" s="331"/>
      <c r="AH71" s="331"/>
      <c r="AI71" s="332">
        <v>93000000000</v>
      </c>
      <c r="AJ71" s="332" t="s">
        <v>184</v>
      </c>
      <c r="AK71" s="280">
        <f t="shared" si="2"/>
        <v>47047</v>
      </c>
      <c r="AL71" s="104">
        <f t="shared" si="0"/>
        <v>47047</v>
      </c>
      <c r="AM71" s="281">
        <f t="shared" si="3"/>
        <v>47077</v>
      </c>
      <c r="AN71" s="333"/>
      <c r="AO71" s="331"/>
      <c r="AP71" s="331"/>
      <c r="AQ71" s="331"/>
      <c r="AR71" s="331"/>
      <c r="AS71" s="331"/>
      <c r="AT71" s="331"/>
      <c r="AU71" s="331"/>
      <c r="AV71" s="331"/>
      <c r="AW71" s="331"/>
      <c r="AX71" s="331"/>
      <c r="AY71" s="331"/>
      <c r="AZ71" s="331"/>
    </row>
    <row r="72" spans="1:52" s="285" customFormat="1" ht="30" customHeight="1" x14ac:dyDescent="0.25">
      <c r="A72" s="55" t="s">
        <v>216</v>
      </c>
      <c r="B72" s="24"/>
      <c r="C72" s="21" t="s">
        <v>57</v>
      </c>
      <c r="D72" s="22" t="s">
        <v>178</v>
      </c>
      <c r="E72" s="19" t="s">
        <v>59</v>
      </c>
      <c r="F72" s="23"/>
      <c r="G72" s="21" t="s">
        <v>831</v>
      </c>
      <c r="H72" s="17" t="s">
        <v>832</v>
      </c>
      <c r="I72" s="17" t="s">
        <v>833</v>
      </c>
      <c r="J72" s="19">
        <v>2</v>
      </c>
      <c r="K72" s="24"/>
      <c r="L72" s="24"/>
      <c r="M72" s="21"/>
      <c r="N72" s="21"/>
      <c r="O72" s="227"/>
      <c r="P72" s="25"/>
      <c r="Q72" s="330"/>
      <c r="R72" s="323"/>
      <c r="S72" s="330"/>
      <c r="T72" s="330"/>
      <c r="U72" s="287"/>
      <c r="V72" s="287"/>
      <c r="W72" s="287"/>
      <c r="X72" s="260">
        <v>46997</v>
      </c>
      <c r="Y72" s="27">
        <f t="shared" si="1"/>
        <v>47027</v>
      </c>
      <c r="Z72" s="331"/>
      <c r="AA72" s="331"/>
      <c r="AB72" s="331"/>
      <c r="AC72" s="331"/>
      <c r="AD72" s="332"/>
      <c r="AE72" s="332"/>
      <c r="AF72" s="95"/>
      <c r="AG72" s="331"/>
      <c r="AH72" s="331"/>
      <c r="AI72" s="332">
        <v>93000000000</v>
      </c>
      <c r="AJ72" s="332" t="s">
        <v>184</v>
      </c>
      <c r="AK72" s="280">
        <f t="shared" si="2"/>
        <v>47047</v>
      </c>
      <c r="AL72" s="104">
        <f t="shared" si="0"/>
        <v>47047</v>
      </c>
      <c r="AM72" s="281">
        <f t="shared" si="3"/>
        <v>47077</v>
      </c>
      <c r="AN72" s="333"/>
      <c r="AO72" s="331"/>
      <c r="AP72" s="331"/>
      <c r="AQ72" s="331"/>
      <c r="AR72" s="331"/>
      <c r="AS72" s="331"/>
      <c r="AT72" s="331"/>
      <c r="AU72" s="331"/>
      <c r="AV72" s="331"/>
      <c r="AW72" s="331"/>
      <c r="AX72" s="331"/>
      <c r="AY72" s="331"/>
      <c r="AZ72" s="331"/>
    </row>
    <row r="73" spans="1:52" s="285" customFormat="1" ht="30" customHeight="1" x14ac:dyDescent="0.25">
      <c r="A73" s="55" t="s">
        <v>216</v>
      </c>
      <c r="B73" s="24"/>
      <c r="C73" s="21" t="s">
        <v>57</v>
      </c>
      <c r="D73" s="22" t="s">
        <v>178</v>
      </c>
      <c r="E73" s="19" t="s">
        <v>59</v>
      </c>
      <c r="F73" s="23"/>
      <c r="G73" s="21" t="s">
        <v>834</v>
      </c>
      <c r="H73" s="17" t="s">
        <v>835</v>
      </c>
      <c r="I73" s="17" t="s">
        <v>836</v>
      </c>
      <c r="J73" s="19">
        <v>2</v>
      </c>
      <c r="K73" s="24"/>
      <c r="L73" s="24"/>
      <c r="M73" s="21"/>
      <c r="N73" s="21"/>
      <c r="O73" s="227"/>
      <c r="P73" s="25"/>
      <c r="Q73" s="330"/>
      <c r="R73" s="323"/>
      <c r="S73" s="330"/>
      <c r="T73" s="330"/>
      <c r="U73" s="287"/>
      <c r="V73" s="287"/>
      <c r="W73" s="287"/>
      <c r="X73" s="260">
        <v>46997</v>
      </c>
      <c r="Y73" s="27">
        <f t="shared" si="1"/>
        <v>47027</v>
      </c>
      <c r="Z73" s="331"/>
      <c r="AA73" s="331"/>
      <c r="AB73" s="331"/>
      <c r="AC73" s="331"/>
      <c r="AD73" s="332"/>
      <c r="AE73" s="332"/>
      <c r="AF73" s="95"/>
      <c r="AG73" s="331"/>
      <c r="AH73" s="343"/>
      <c r="AI73" s="332">
        <v>93000000000</v>
      </c>
      <c r="AJ73" s="332" t="s">
        <v>184</v>
      </c>
      <c r="AK73" s="280">
        <f t="shared" si="2"/>
        <v>47047</v>
      </c>
      <c r="AL73" s="104">
        <f t="shared" ref="AL73:AL136" si="4">AK73</f>
        <v>47047</v>
      </c>
      <c r="AM73" s="281">
        <f t="shared" si="3"/>
        <v>47077</v>
      </c>
      <c r="AN73" s="333"/>
      <c r="AO73" s="331"/>
      <c r="AP73" s="331"/>
      <c r="AQ73" s="331"/>
      <c r="AR73" s="331"/>
      <c r="AS73" s="331"/>
      <c r="AT73" s="331"/>
      <c r="AU73" s="331"/>
      <c r="AV73" s="331"/>
      <c r="AW73" s="331"/>
      <c r="AX73" s="331"/>
      <c r="AY73" s="331"/>
      <c r="AZ73" s="331"/>
    </row>
    <row r="74" spans="1:52" s="285" customFormat="1" ht="30" customHeight="1" x14ac:dyDescent="0.25">
      <c r="A74" s="55" t="s">
        <v>216</v>
      </c>
      <c r="B74" s="24"/>
      <c r="C74" s="21" t="s">
        <v>57</v>
      </c>
      <c r="D74" s="22" t="s">
        <v>178</v>
      </c>
      <c r="E74" s="19" t="s">
        <v>59</v>
      </c>
      <c r="F74" s="23"/>
      <c r="G74" s="21" t="s">
        <v>837</v>
      </c>
      <c r="H74" s="17" t="s">
        <v>113</v>
      </c>
      <c r="I74" s="17" t="s">
        <v>114</v>
      </c>
      <c r="J74" s="19">
        <v>2</v>
      </c>
      <c r="K74" s="24"/>
      <c r="L74" s="24"/>
      <c r="M74" s="21"/>
      <c r="N74" s="21"/>
      <c r="O74" s="227"/>
      <c r="P74" s="25"/>
      <c r="Q74" s="330"/>
      <c r="R74" s="323"/>
      <c r="S74" s="330"/>
      <c r="T74" s="330"/>
      <c r="U74" s="287"/>
      <c r="V74" s="287"/>
      <c r="W74" s="287"/>
      <c r="X74" s="260">
        <v>46997</v>
      </c>
      <c r="Y74" s="27">
        <f t="shared" ref="Y74:Y137" si="5">X74+30</f>
        <v>47027</v>
      </c>
      <c r="Z74" s="331"/>
      <c r="AA74" s="331"/>
      <c r="AB74" s="331"/>
      <c r="AC74" s="331"/>
      <c r="AD74" s="332"/>
      <c r="AE74" s="332"/>
      <c r="AF74" s="44"/>
      <c r="AG74" s="331"/>
      <c r="AH74" s="332"/>
      <c r="AI74" s="332">
        <v>93000000000</v>
      </c>
      <c r="AJ74" s="332" t="s">
        <v>184</v>
      </c>
      <c r="AK74" s="280">
        <f t="shared" ref="AK74:AK137" si="6">Y74+20</f>
        <v>47047</v>
      </c>
      <c r="AL74" s="104">
        <f t="shared" si="4"/>
        <v>47047</v>
      </c>
      <c r="AM74" s="281">
        <f t="shared" ref="AM74:AM137" si="7">AL74+30</f>
        <v>47077</v>
      </c>
      <c r="AN74" s="333"/>
      <c r="AO74" s="331"/>
      <c r="AP74" s="331"/>
      <c r="AQ74" s="331"/>
      <c r="AR74" s="331"/>
      <c r="AS74" s="331"/>
      <c r="AT74" s="331"/>
      <c r="AU74" s="331"/>
      <c r="AV74" s="331"/>
      <c r="AW74" s="331"/>
      <c r="AX74" s="331"/>
      <c r="AY74" s="331"/>
      <c r="AZ74" s="331"/>
    </row>
    <row r="75" spans="1:52" s="285" customFormat="1" ht="47.25" x14ac:dyDescent="0.25">
      <c r="A75" s="19" t="s">
        <v>216</v>
      </c>
      <c r="B75" s="24"/>
      <c r="C75" s="21" t="s">
        <v>57</v>
      </c>
      <c r="D75" s="22" t="s">
        <v>178</v>
      </c>
      <c r="E75" s="19" t="s">
        <v>59</v>
      </c>
      <c r="F75" s="23"/>
      <c r="G75" s="21" t="s">
        <v>838</v>
      </c>
      <c r="H75" s="17" t="s">
        <v>232</v>
      </c>
      <c r="I75" s="17" t="s">
        <v>839</v>
      </c>
      <c r="J75" s="19">
        <v>2</v>
      </c>
      <c r="K75" s="24"/>
      <c r="L75" s="24"/>
      <c r="M75" s="21"/>
      <c r="N75" s="21"/>
      <c r="O75" s="227"/>
      <c r="P75" s="25"/>
      <c r="Q75" s="330"/>
      <c r="R75" s="323"/>
      <c r="S75" s="330"/>
      <c r="T75" s="330"/>
      <c r="U75" s="287"/>
      <c r="V75" s="287"/>
      <c r="W75" s="287"/>
      <c r="X75" s="260">
        <v>46997</v>
      </c>
      <c r="Y75" s="27">
        <f t="shared" si="5"/>
        <v>47027</v>
      </c>
      <c r="Z75" s="331"/>
      <c r="AA75" s="331"/>
      <c r="AB75" s="331"/>
      <c r="AC75" s="331"/>
      <c r="AD75" s="332"/>
      <c r="AE75" s="332"/>
      <c r="AF75" s="44"/>
      <c r="AG75" s="331"/>
      <c r="AH75" s="331"/>
      <c r="AI75" s="332">
        <v>93000000000</v>
      </c>
      <c r="AJ75" s="332" t="s">
        <v>184</v>
      </c>
      <c r="AK75" s="280">
        <f t="shared" si="6"/>
        <v>47047</v>
      </c>
      <c r="AL75" s="104">
        <f t="shared" si="4"/>
        <v>47047</v>
      </c>
      <c r="AM75" s="281">
        <f t="shared" si="7"/>
        <v>47077</v>
      </c>
      <c r="AN75" s="333"/>
      <c r="AO75" s="331"/>
      <c r="AP75" s="331"/>
      <c r="AQ75" s="331"/>
      <c r="AR75" s="331"/>
      <c r="AS75" s="331"/>
      <c r="AT75" s="331"/>
      <c r="AU75" s="331"/>
      <c r="AV75" s="331"/>
      <c r="AW75" s="331"/>
      <c r="AX75" s="331"/>
      <c r="AY75" s="331"/>
      <c r="AZ75" s="331"/>
    </row>
    <row r="76" spans="1:52" s="285" customFormat="1" ht="47.25" x14ac:dyDescent="0.25">
      <c r="A76" s="19" t="s">
        <v>216</v>
      </c>
      <c r="B76" s="24"/>
      <c r="C76" s="21" t="s">
        <v>57</v>
      </c>
      <c r="D76" s="22" t="s">
        <v>178</v>
      </c>
      <c r="E76" s="19" t="s">
        <v>59</v>
      </c>
      <c r="F76" s="23"/>
      <c r="G76" s="21" t="s">
        <v>402</v>
      </c>
      <c r="H76" s="17" t="s">
        <v>293</v>
      </c>
      <c r="I76" s="17" t="s">
        <v>294</v>
      </c>
      <c r="J76" s="19">
        <v>2</v>
      </c>
      <c r="K76" s="24"/>
      <c r="L76" s="24"/>
      <c r="M76" s="21"/>
      <c r="N76" s="21"/>
      <c r="O76" s="227"/>
      <c r="P76" s="25"/>
      <c r="Q76" s="330"/>
      <c r="R76" s="323"/>
      <c r="S76" s="330"/>
      <c r="T76" s="330"/>
      <c r="U76" s="287"/>
      <c r="V76" s="287"/>
      <c r="W76" s="287"/>
      <c r="X76" s="260">
        <v>46997</v>
      </c>
      <c r="Y76" s="27">
        <f t="shared" si="5"/>
        <v>47027</v>
      </c>
      <c r="Z76" s="331"/>
      <c r="AA76" s="331"/>
      <c r="AB76" s="331"/>
      <c r="AC76" s="331"/>
      <c r="AD76" s="332"/>
      <c r="AE76" s="332"/>
      <c r="AF76" s="44"/>
      <c r="AG76" s="331"/>
      <c r="AH76" s="331"/>
      <c r="AI76" s="332">
        <v>93000000000</v>
      </c>
      <c r="AJ76" s="332" t="s">
        <v>184</v>
      </c>
      <c r="AK76" s="280">
        <f t="shared" si="6"/>
        <v>47047</v>
      </c>
      <c r="AL76" s="104">
        <f t="shared" si="4"/>
        <v>47047</v>
      </c>
      <c r="AM76" s="281">
        <f t="shared" si="7"/>
        <v>47077</v>
      </c>
      <c r="AN76" s="333"/>
      <c r="AO76" s="331"/>
      <c r="AP76" s="331"/>
      <c r="AQ76" s="331"/>
      <c r="AR76" s="331"/>
      <c r="AS76" s="331"/>
      <c r="AT76" s="331"/>
      <c r="AU76" s="331"/>
      <c r="AV76" s="331"/>
      <c r="AW76" s="331"/>
      <c r="AX76" s="331"/>
      <c r="AY76" s="331"/>
      <c r="AZ76" s="331"/>
    </row>
    <row r="77" spans="1:52" s="285" customFormat="1" ht="30.75" customHeight="1" x14ac:dyDescent="0.25">
      <c r="A77" s="55" t="s">
        <v>216</v>
      </c>
      <c r="B77" s="24"/>
      <c r="C77" s="21" t="s">
        <v>57</v>
      </c>
      <c r="D77" s="22" t="s">
        <v>178</v>
      </c>
      <c r="E77" s="19" t="s">
        <v>59</v>
      </c>
      <c r="F77" s="23"/>
      <c r="G77" s="21" t="s">
        <v>840</v>
      </c>
      <c r="H77" s="17" t="s">
        <v>841</v>
      </c>
      <c r="I77" s="17" t="s">
        <v>842</v>
      </c>
      <c r="J77" s="19">
        <v>2</v>
      </c>
      <c r="K77" s="24"/>
      <c r="L77" s="24"/>
      <c r="M77" s="21"/>
      <c r="N77" s="21"/>
      <c r="O77" s="227"/>
      <c r="P77" s="25"/>
      <c r="Q77" s="330"/>
      <c r="R77" s="323"/>
      <c r="S77" s="330"/>
      <c r="T77" s="330"/>
      <c r="U77" s="287"/>
      <c r="V77" s="287"/>
      <c r="W77" s="287"/>
      <c r="X77" s="260">
        <v>46997</v>
      </c>
      <c r="Y77" s="27">
        <f t="shared" si="5"/>
        <v>47027</v>
      </c>
      <c r="Z77" s="331"/>
      <c r="AA77" s="331"/>
      <c r="AB77" s="331"/>
      <c r="AC77" s="331"/>
      <c r="AD77" s="332"/>
      <c r="AE77" s="332"/>
      <c r="AF77" s="44"/>
      <c r="AG77" s="331"/>
      <c r="AH77" s="331"/>
      <c r="AI77" s="332">
        <v>93000000000</v>
      </c>
      <c r="AJ77" s="332" t="s">
        <v>184</v>
      </c>
      <c r="AK77" s="280">
        <f t="shared" si="6"/>
        <v>47047</v>
      </c>
      <c r="AL77" s="104">
        <f t="shared" si="4"/>
        <v>47047</v>
      </c>
      <c r="AM77" s="281">
        <f t="shared" si="7"/>
        <v>47077</v>
      </c>
      <c r="AN77" s="333"/>
      <c r="AO77" s="331"/>
      <c r="AP77" s="331"/>
      <c r="AQ77" s="331"/>
      <c r="AR77" s="331"/>
      <c r="AS77" s="331"/>
      <c r="AT77" s="331"/>
      <c r="AU77" s="331"/>
      <c r="AV77" s="331"/>
      <c r="AW77" s="331"/>
      <c r="AX77" s="331"/>
      <c r="AY77" s="331"/>
      <c r="AZ77" s="331"/>
    </row>
    <row r="78" spans="1:52" s="285" customFormat="1" ht="47.25" x14ac:dyDescent="0.25">
      <c r="A78" s="19" t="s">
        <v>216</v>
      </c>
      <c r="B78" s="24"/>
      <c r="C78" s="21" t="s">
        <v>57</v>
      </c>
      <c r="D78" s="22" t="s">
        <v>178</v>
      </c>
      <c r="E78" s="19" t="s">
        <v>59</v>
      </c>
      <c r="F78" s="23"/>
      <c r="G78" s="21" t="s">
        <v>843</v>
      </c>
      <c r="H78" s="17" t="s">
        <v>844</v>
      </c>
      <c r="I78" s="17" t="s">
        <v>845</v>
      </c>
      <c r="J78" s="19">
        <v>2</v>
      </c>
      <c r="K78" s="24"/>
      <c r="L78" s="24"/>
      <c r="M78" s="21"/>
      <c r="N78" s="21"/>
      <c r="O78" s="227"/>
      <c r="P78" s="25"/>
      <c r="Q78" s="330"/>
      <c r="R78" s="323"/>
      <c r="S78" s="330"/>
      <c r="T78" s="330"/>
      <c r="U78" s="287"/>
      <c r="V78" s="287"/>
      <c r="W78" s="287"/>
      <c r="X78" s="260">
        <v>46997</v>
      </c>
      <c r="Y78" s="27">
        <f t="shared" si="5"/>
        <v>47027</v>
      </c>
      <c r="Z78" s="331"/>
      <c r="AA78" s="331"/>
      <c r="AB78" s="331"/>
      <c r="AC78" s="331"/>
      <c r="AD78" s="332"/>
      <c r="AE78" s="332"/>
      <c r="AF78" s="44"/>
      <c r="AG78" s="331"/>
      <c r="AH78" s="331"/>
      <c r="AI78" s="332">
        <v>93000000000</v>
      </c>
      <c r="AJ78" s="332" t="s">
        <v>184</v>
      </c>
      <c r="AK78" s="280">
        <f t="shared" si="6"/>
        <v>47047</v>
      </c>
      <c r="AL78" s="104">
        <f t="shared" si="4"/>
        <v>47047</v>
      </c>
      <c r="AM78" s="281">
        <f t="shared" si="7"/>
        <v>47077</v>
      </c>
      <c r="AN78" s="333"/>
      <c r="AO78" s="331"/>
      <c r="AP78" s="331"/>
      <c r="AQ78" s="331"/>
      <c r="AR78" s="331"/>
      <c r="AS78" s="331"/>
      <c r="AT78" s="331"/>
      <c r="AU78" s="331"/>
      <c r="AV78" s="331"/>
      <c r="AW78" s="331"/>
      <c r="AX78" s="331"/>
      <c r="AY78" s="331"/>
      <c r="AZ78" s="331"/>
    </row>
    <row r="79" spans="1:52" s="285" customFormat="1" ht="30" customHeight="1" x14ac:dyDescent="0.25">
      <c r="A79" s="55" t="s">
        <v>216</v>
      </c>
      <c r="B79" s="24"/>
      <c r="C79" s="21" t="s">
        <v>57</v>
      </c>
      <c r="D79" s="22" t="s">
        <v>178</v>
      </c>
      <c r="E79" s="19" t="s">
        <v>59</v>
      </c>
      <c r="F79" s="23"/>
      <c r="G79" s="21" t="s">
        <v>846</v>
      </c>
      <c r="H79" s="17" t="s">
        <v>113</v>
      </c>
      <c r="I79" s="17" t="s">
        <v>114</v>
      </c>
      <c r="J79" s="19">
        <v>2</v>
      </c>
      <c r="K79" s="24"/>
      <c r="L79" s="24"/>
      <c r="M79" s="21"/>
      <c r="N79" s="21"/>
      <c r="O79" s="227"/>
      <c r="P79" s="25"/>
      <c r="Q79" s="330"/>
      <c r="R79" s="323"/>
      <c r="S79" s="330"/>
      <c r="T79" s="330"/>
      <c r="U79" s="287"/>
      <c r="V79" s="287"/>
      <c r="W79" s="287"/>
      <c r="X79" s="260">
        <v>46997</v>
      </c>
      <c r="Y79" s="27">
        <f t="shared" si="5"/>
        <v>47027</v>
      </c>
      <c r="Z79" s="331"/>
      <c r="AA79" s="331"/>
      <c r="AB79" s="331"/>
      <c r="AC79" s="331"/>
      <c r="AD79" s="332"/>
      <c r="AE79" s="332"/>
      <c r="AF79" s="44"/>
      <c r="AG79" s="331"/>
      <c r="AH79" s="331"/>
      <c r="AI79" s="332">
        <v>93000000000</v>
      </c>
      <c r="AJ79" s="332" t="s">
        <v>184</v>
      </c>
      <c r="AK79" s="280">
        <f t="shared" si="6"/>
        <v>47047</v>
      </c>
      <c r="AL79" s="104">
        <f t="shared" si="4"/>
        <v>47047</v>
      </c>
      <c r="AM79" s="281">
        <f t="shared" si="7"/>
        <v>47077</v>
      </c>
      <c r="AN79" s="333"/>
      <c r="AO79" s="331"/>
      <c r="AP79" s="331"/>
      <c r="AQ79" s="331"/>
      <c r="AR79" s="331"/>
      <c r="AS79" s="331"/>
      <c r="AT79" s="331"/>
      <c r="AU79" s="331"/>
      <c r="AV79" s="331"/>
      <c r="AW79" s="331"/>
      <c r="AX79" s="331"/>
      <c r="AY79" s="331"/>
      <c r="AZ79" s="331"/>
    </row>
    <row r="80" spans="1:52" s="285" customFormat="1" ht="30" customHeight="1" x14ac:dyDescent="0.25">
      <c r="A80" s="55" t="s">
        <v>216</v>
      </c>
      <c r="B80" s="24"/>
      <c r="C80" s="21" t="s">
        <v>57</v>
      </c>
      <c r="D80" s="22" t="s">
        <v>178</v>
      </c>
      <c r="E80" s="19" t="s">
        <v>59</v>
      </c>
      <c r="F80" s="23"/>
      <c r="G80" s="21" t="s">
        <v>706</v>
      </c>
      <c r="H80" s="17" t="s">
        <v>841</v>
      </c>
      <c r="I80" s="17" t="s">
        <v>733</v>
      </c>
      <c r="J80" s="19">
        <v>2</v>
      </c>
      <c r="K80" s="24"/>
      <c r="L80" s="24"/>
      <c r="M80" s="21"/>
      <c r="N80" s="21"/>
      <c r="O80" s="227"/>
      <c r="P80" s="25"/>
      <c r="Q80" s="330"/>
      <c r="R80" s="323"/>
      <c r="S80" s="330"/>
      <c r="T80" s="330"/>
      <c r="U80" s="287"/>
      <c r="V80" s="287"/>
      <c r="W80" s="287"/>
      <c r="X80" s="260">
        <v>46997</v>
      </c>
      <c r="Y80" s="27">
        <f t="shared" si="5"/>
        <v>47027</v>
      </c>
      <c r="Z80" s="331"/>
      <c r="AA80" s="331"/>
      <c r="AB80" s="331"/>
      <c r="AC80" s="331"/>
      <c r="AD80" s="332"/>
      <c r="AE80" s="332"/>
      <c r="AF80" s="44"/>
      <c r="AG80" s="331"/>
      <c r="AH80" s="331"/>
      <c r="AI80" s="332">
        <v>93000000000</v>
      </c>
      <c r="AJ80" s="332" t="s">
        <v>184</v>
      </c>
      <c r="AK80" s="280">
        <f t="shared" si="6"/>
        <v>47047</v>
      </c>
      <c r="AL80" s="104">
        <f t="shared" si="4"/>
        <v>47047</v>
      </c>
      <c r="AM80" s="281">
        <f t="shared" si="7"/>
        <v>47077</v>
      </c>
      <c r="AN80" s="333"/>
      <c r="AO80" s="331"/>
      <c r="AP80" s="331"/>
      <c r="AQ80" s="331"/>
      <c r="AR80" s="331"/>
      <c r="AS80" s="331"/>
      <c r="AT80" s="331"/>
      <c r="AU80" s="331"/>
      <c r="AV80" s="331"/>
      <c r="AW80" s="331"/>
      <c r="AX80" s="331"/>
      <c r="AY80" s="331"/>
      <c r="AZ80" s="331"/>
    </row>
    <row r="81" spans="1:52" s="285" customFormat="1" ht="30" customHeight="1" x14ac:dyDescent="0.25">
      <c r="A81" s="55" t="s">
        <v>216</v>
      </c>
      <c r="B81" s="24"/>
      <c r="C81" s="21" t="s">
        <v>57</v>
      </c>
      <c r="D81" s="22" t="s">
        <v>178</v>
      </c>
      <c r="E81" s="19" t="s">
        <v>59</v>
      </c>
      <c r="F81" s="23"/>
      <c r="G81" s="21" t="s">
        <v>849</v>
      </c>
      <c r="H81" s="17" t="s">
        <v>850</v>
      </c>
      <c r="I81" s="17" t="s">
        <v>851</v>
      </c>
      <c r="J81" s="19">
        <v>2</v>
      </c>
      <c r="K81" s="24"/>
      <c r="L81" s="24"/>
      <c r="M81" s="21"/>
      <c r="N81" s="21"/>
      <c r="O81" s="227"/>
      <c r="P81" s="25"/>
      <c r="Q81" s="330"/>
      <c r="R81" s="323"/>
      <c r="S81" s="330"/>
      <c r="T81" s="330"/>
      <c r="U81" s="287"/>
      <c r="V81" s="287"/>
      <c r="W81" s="287"/>
      <c r="X81" s="260">
        <v>46997</v>
      </c>
      <c r="Y81" s="27">
        <f t="shared" si="5"/>
        <v>47027</v>
      </c>
      <c r="Z81" s="331"/>
      <c r="AA81" s="331"/>
      <c r="AB81" s="331"/>
      <c r="AC81" s="331"/>
      <c r="AD81" s="332"/>
      <c r="AE81" s="332"/>
      <c r="AF81" s="44"/>
      <c r="AG81" s="331"/>
      <c r="AH81" s="331"/>
      <c r="AI81" s="332">
        <v>93000000000</v>
      </c>
      <c r="AJ81" s="332" t="s">
        <v>184</v>
      </c>
      <c r="AK81" s="280">
        <f t="shared" si="6"/>
        <v>47047</v>
      </c>
      <c r="AL81" s="104">
        <f t="shared" si="4"/>
        <v>47047</v>
      </c>
      <c r="AM81" s="281">
        <f t="shared" si="7"/>
        <v>47077</v>
      </c>
      <c r="AN81" s="333"/>
      <c r="AO81" s="331"/>
      <c r="AP81" s="331"/>
      <c r="AQ81" s="331"/>
      <c r="AR81" s="331"/>
      <c r="AS81" s="331"/>
      <c r="AT81" s="331"/>
      <c r="AU81" s="331"/>
      <c r="AV81" s="331"/>
      <c r="AW81" s="331"/>
      <c r="AX81" s="331"/>
      <c r="AY81" s="331"/>
      <c r="AZ81" s="331"/>
    </row>
    <row r="82" spans="1:52" s="285" customFormat="1" ht="47.25" x14ac:dyDescent="0.25">
      <c r="A82" s="19" t="s">
        <v>216</v>
      </c>
      <c r="B82" s="24"/>
      <c r="C82" s="21" t="s">
        <v>57</v>
      </c>
      <c r="D82" s="22" t="s">
        <v>178</v>
      </c>
      <c r="E82" s="19" t="s">
        <v>59</v>
      </c>
      <c r="F82" s="23"/>
      <c r="G82" s="21" t="s">
        <v>852</v>
      </c>
      <c r="H82" s="17" t="s">
        <v>93</v>
      </c>
      <c r="I82" s="17" t="s">
        <v>853</v>
      </c>
      <c r="J82" s="19">
        <v>2</v>
      </c>
      <c r="K82" s="24"/>
      <c r="L82" s="24"/>
      <c r="M82" s="21"/>
      <c r="N82" s="21"/>
      <c r="O82" s="227"/>
      <c r="P82" s="25"/>
      <c r="Q82" s="330"/>
      <c r="R82" s="323"/>
      <c r="S82" s="330"/>
      <c r="T82" s="330"/>
      <c r="U82" s="287"/>
      <c r="V82" s="287"/>
      <c r="W82" s="287"/>
      <c r="X82" s="260">
        <v>46997</v>
      </c>
      <c r="Y82" s="27">
        <f t="shared" si="5"/>
        <v>47027</v>
      </c>
      <c r="Z82" s="331"/>
      <c r="AA82" s="331"/>
      <c r="AB82" s="331"/>
      <c r="AC82" s="331"/>
      <c r="AD82" s="332"/>
      <c r="AE82" s="332"/>
      <c r="AF82" s="89"/>
      <c r="AG82" s="344"/>
      <c r="AH82" s="331"/>
      <c r="AI82" s="332">
        <v>93000000000</v>
      </c>
      <c r="AJ82" s="332" t="s">
        <v>184</v>
      </c>
      <c r="AK82" s="280">
        <f t="shared" si="6"/>
        <v>47047</v>
      </c>
      <c r="AL82" s="104">
        <f t="shared" si="4"/>
        <v>47047</v>
      </c>
      <c r="AM82" s="281">
        <f t="shared" si="7"/>
        <v>47077</v>
      </c>
      <c r="AN82" s="333"/>
      <c r="AO82" s="331"/>
      <c r="AP82" s="331"/>
      <c r="AQ82" s="331"/>
      <c r="AR82" s="331"/>
      <c r="AS82" s="331"/>
      <c r="AT82" s="331"/>
      <c r="AU82" s="331"/>
      <c r="AV82" s="331"/>
      <c r="AW82" s="331"/>
      <c r="AX82" s="331"/>
      <c r="AY82" s="331"/>
      <c r="AZ82" s="331"/>
    </row>
    <row r="83" spans="1:52" s="285" customFormat="1" ht="30.75" customHeight="1" x14ac:dyDescent="0.25">
      <c r="A83" s="55" t="s">
        <v>216</v>
      </c>
      <c r="B83" s="24"/>
      <c r="C83" s="21" t="s">
        <v>57</v>
      </c>
      <c r="D83" s="22" t="s">
        <v>178</v>
      </c>
      <c r="E83" s="19" t="s">
        <v>59</v>
      </c>
      <c r="F83" s="23"/>
      <c r="G83" s="21" t="s">
        <v>855</v>
      </c>
      <c r="H83" s="17" t="s">
        <v>232</v>
      </c>
      <c r="I83" s="17" t="s">
        <v>856</v>
      </c>
      <c r="J83" s="19">
        <v>2</v>
      </c>
      <c r="K83" s="24"/>
      <c r="L83" s="24"/>
      <c r="M83" s="21"/>
      <c r="N83" s="21"/>
      <c r="O83" s="227"/>
      <c r="P83" s="25"/>
      <c r="Q83" s="330"/>
      <c r="R83" s="323"/>
      <c r="S83" s="330"/>
      <c r="T83" s="330"/>
      <c r="U83" s="287"/>
      <c r="V83" s="287"/>
      <c r="W83" s="287"/>
      <c r="X83" s="260">
        <v>46997</v>
      </c>
      <c r="Y83" s="27">
        <f t="shared" si="5"/>
        <v>47027</v>
      </c>
      <c r="Z83" s="331"/>
      <c r="AA83" s="331"/>
      <c r="AB83" s="331"/>
      <c r="AC83" s="331"/>
      <c r="AD83" s="332"/>
      <c r="AE83" s="332"/>
      <c r="AF83" s="95"/>
      <c r="AG83" s="331"/>
      <c r="AH83" s="331"/>
      <c r="AI83" s="332">
        <v>93000000000</v>
      </c>
      <c r="AJ83" s="332" t="s">
        <v>184</v>
      </c>
      <c r="AK83" s="280">
        <f t="shared" si="6"/>
        <v>47047</v>
      </c>
      <c r="AL83" s="104">
        <f t="shared" si="4"/>
        <v>47047</v>
      </c>
      <c r="AM83" s="281">
        <f t="shared" si="7"/>
        <v>47077</v>
      </c>
      <c r="AN83" s="333"/>
      <c r="AO83" s="331"/>
      <c r="AP83" s="331"/>
      <c r="AQ83" s="331"/>
      <c r="AR83" s="331"/>
      <c r="AS83" s="331"/>
      <c r="AT83" s="331"/>
      <c r="AU83" s="331"/>
      <c r="AV83" s="331"/>
      <c r="AW83" s="331"/>
      <c r="AX83" s="331"/>
      <c r="AY83" s="331"/>
      <c r="AZ83" s="331"/>
    </row>
    <row r="84" spans="1:52" s="285" customFormat="1" ht="47.25" x14ac:dyDescent="0.25">
      <c r="A84" s="19" t="s">
        <v>216</v>
      </c>
      <c r="B84" s="24"/>
      <c r="C84" s="21" t="s">
        <v>57</v>
      </c>
      <c r="D84" s="22" t="s">
        <v>178</v>
      </c>
      <c r="E84" s="19" t="s">
        <v>59</v>
      </c>
      <c r="F84" s="23"/>
      <c r="G84" s="21" t="s">
        <v>857</v>
      </c>
      <c r="H84" s="17" t="s">
        <v>858</v>
      </c>
      <c r="I84" s="17" t="s">
        <v>859</v>
      </c>
      <c r="J84" s="19">
        <v>2</v>
      </c>
      <c r="K84" s="24"/>
      <c r="L84" s="24"/>
      <c r="M84" s="21"/>
      <c r="N84" s="21"/>
      <c r="O84" s="227"/>
      <c r="P84" s="25"/>
      <c r="Q84" s="330"/>
      <c r="R84" s="323"/>
      <c r="S84" s="330"/>
      <c r="T84" s="330"/>
      <c r="U84" s="287"/>
      <c r="V84" s="287"/>
      <c r="W84" s="287"/>
      <c r="X84" s="260">
        <v>46997</v>
      </c>
      <c r="Y84" s="27">
        <f t="shared" si="5"/>
        <v>47027</v>
      </c>
      <c r="Z84" s="331"/>
      <c r="AA84" s="331"/>
      <c r="AB84" s="331"/>
      <c r="AC84" s="331"/>
      <c r="AD84" s="332"/>
      <c r="AE84" s="332"/>
      <c r="AF84" s="95"/>
      <c r="AG84" s="331"/>
      <c r="AH84" s="331"/>
      <c r="AI84" s="332">
        <v>93000000000</v>
      </c>
      <c r="AJ84" s="332" t="s">
        <v>184</v>
      </c>
      <c r="AK84" s="280">
        <f t="shared" si="6"/>
        <v>47047</v>
      </c>
      <c r="AL84" s="104">
        <f t="shared" si="4"/>
        <v>47047</v>
      </c>
      <c r="AM84" s="281">
        <f t="shared" si="7"/>
        <v>47077</v>
      </c>
      <c r="AN84" s="333"/>
      <c r="AO84" s="331"/>
      <c r="AP84" s="331"/>
      <c r="AQ84" s="331"/>
      <c r="AR84" s="331"/>
      <c r="AS84" s="331"/>
      <c r="AT84" s="331"/>
      <c r="AU84" s="331"/>
      <c r="AV84" s="331"/>
      <c r="AW84" s="331"/>
      <c r="AX84" s="331"/>
      <c r="AY84" s="331"/>
      <c r="AZ84" s="331"/>
    </row>
    <row r="85" spans="1:52" s="285" customFormat="1" ht="47.25" x14ac:dyDescent="0.25">
      <c r="A85" s="19" t="s">
        <v>216</v>
      </c>
      <c r="B85" s="24"/>
      <c r="C85" s="21" t="s">
        <v>57</v>
      </c>
      <c r="D85" s="22" t="s">
        <v>178</v>
      </c>
      <c r="E85" s="19" t="s">
        <v>59</v>
      </c>
      <c r="F85" s="23"/>
      <c r="G85" s="21" t="s">
        <v>860</v>
      </c>
      <c r="H85" s="17" t="s">
        <v>113</v>
      </c>
      <c r="I85" s="17" t="s">
        <v>861</v>
      </c>
      <c r="J85" s="19">
        <v>2</v>
      </c>
      <c r="K85" s="24"/>
      <c r="L85" s="24"/>
      <c r="M85" s="21"/>
      <c r="N85" s="21"/>
      <c r="O85" s="227"/>
      <c r="P85" s="25"/>
      <c r="Q85" s="330"/>
      <c r="R85" s="323"/>
      <c r="S85" s="330"/>
      <c r="T85" s="330"/>
      <c r="U85" s="287"/>
      <c r="V85" s="287"/>
      <c r="W85" s="287"/>
      <c r="X85" s="260">
        <v>46997</v>
      </c>
      <c r="Y85" s="27">
        <f t="shared" si="5"/>
        <v>47027</v>
      </c>
      <c r="Z85" s="331"/>
      <c r="AA85" s="331"/>
      <c r="AB85" s="331"/>
      <c r="AC85" s="331"/>
      <c r="AD85" s="332"/>
      <c r="AE85" s="332"/>
      <c r="AF85" s="44"/>
      <c r="AG85" s="331"/>
      <c r="AH85" s="331"/>
      <c r="AI85" s="332">
        <v>93000000000</v>
      </c>
      <c r="AJ85" s="332" t="s">
        <v>184</v>
      </c>
      <c r="AK85" s="280">
        <f t="shared" si="6"/>
        <v>47047</v>
      </c>
      <c r="AL85" s="104">
        <f t="shared" si="4"/>
        <v>47047</v>
      </c>
      <c r="AM85" s="281">
        <f t="shared" si="7"/>
        <v>47077</v>
      </c>
      <c r="AN85" s="333"/>
      <c r="AO85" s="331"/>
      <c r="AP85" s="331"/>
      <c r="AQ85" s="331"/>
      <c r="AR85" s="331"/>
      <c r="AS85" s="331"/>
      <c r="AT85" s="331"/>
      <c r="AU85" s="331"/>
      <c r="AV85" s="331"/>
      <c r="AW85" s="331"/>
      <c r="AX85" s="331"/>
      <c r="AY85" s="331"/>
      <c r="AZ85" s="331"/>
    </row>
    <row r="86" spans="1:52" s="285" customFormat="1" ht="30.75" customHeight="1" x14ac:dyDescent="0.25">
      <c r="A86" s="55" t="s">
        <v>216</v>
      </c>
      <c r="B86" s="24"/>
      <c r="C86" s="21" t="s">
        <v>57</v>
      </c>
      <c r="D86" s="22" t="s">
        <v>178</v>
      </c>
      <c r="E86" s="19" t="s">
        <v>59</v>
      </c>
      <c r="F86" s="23"/>
      <c r="G86" s="21" t="s">
        <v>404</v>
      </c>
      <c r="H86" s="17" t="s">
        <v>93</v>
      </c>
      <c r="I86" s="17" t="s">
        <v>405</v>
      </c>
      <c r="J86" s="19">
        <v>2</v>
      </c>
      <c r="K86" s="24"/>
      <c r="L86" s="24"/>
      <c r="M86" s="21"/>
      <c r="N86" s="21"/>
      <c r="O86" s="227"/>
      <c r="P86" s="25"/>
      <c r="Q86" s="330"/>
      <c r="R86" s="323"/>
      <c r="S86" s="330"/>
      <c r="T86" s="330"/>
      <c r="U86" s="287"/>
      <c r="V86" s="287"/>
      <c r="W86" s="287"/>
      <c r="X86" s="260">
        <v>46997</v>
      </c>
      <c r="Y86" s="27">
        <f t="shared" si="5"/>
        <v>47027</v>
      </c>
      <c r="Z86" s="331"/>
      <c r="AA86" s="331"/>
      <c r="AB86" s="331"/>
      <c r="AC86" s="331"/>
      <c r="AD86" s="332"/>
      <c r="AE86" s="332"/>
      <c r="AF86" s="95"/>
      <c r="AG86" s="331"/>
      <c r="AH86" s="331"/>
      <c r="AI86" s="332">
        <v>93000000000</v>
      </c>
      <c r="AJ86" s="332" t="s">
        <v>184</v>
      </c>
      <c r="AK86" s="280">
        <f t="shared" si="6"/>
        <v>47047</v>
      </c>
      <c r="AL86" s="104">
        <f t="shared" si="4"/>
        <v>47047</v>
      </c>
      <c r="AM86" s="281">
        <f t="shared" si="7"/>
        <v>47077</v>
      </c>
      <c r="AN86" s="333"/>
      <c r="AO86" s="331"/>
      <c r="AP86" s="331"/>
      <c r="AQ86" s="331"/>
      <c r="AR86" s="331"/>
      <c r="AS86" s="331"/>
      <c r="AT86" s="331"/>
      <c r="AU86" s="331"/>
      <c r="AV86" s="331"/>
      <c r="AW86" s="331"/>
      <c r="AX86" s="331"/>
      <c r="AY86" s="331"/>
      <c r="AZ86" s="331"/>
    </row>
    <row r="87" spans="1:52" s="285" customFormat="1" ht="30" customHeight="1" x14ac:dyDescent="0.25">
      <c r="A87" s="55" t="s">
        <v>216</v>
      </c>
      <c r="B87" s="24"/>
      <c r="C87" s="21" t="s">
        <v>57</v>
      </c>
      <c r="D87" s="22" t="s">
        <v>178</v>
      </c>
      <c r="E87" s="19" t="s">
        <v>59</v>
      </c>
      <c r="F87" s="23"/>
      <c r="G87" s="21" t="s">
        <v>824</v>
      </c>
      <c r="H87" s="17" t="s">
        <v>825</v>
      </c>
      <c r="I87" s="17" t="s">
        <v>826</v>
      </c>
      <c r="J87" s="19">
        <v>2</v>
      </c>
      <c r="K87" s="24"/>
      <c r="L87" s="24"/>
      <c r="M87" s="21"/>
      <c r="N87" s="21"/>
      <c r="O87" s="227"/>
      <c r="P87" s="25"/>
      <c r="Q87" s="330"/>
      <c r="R87" s="323"/>
      <c r="S87" s="330"/>
      <c r="T87" s="330"/>
      <c r="U87" s="287"/>
      <c r="V87" s="287"/>
      <c r="W87" s="287"/>
      <c r="X87" s="260">
        <v>46997</v>
      </c>
      <c r="Y87" s="27">
        <f t="shared" si="5"/>
        <v>47027</v>
      </c>
      <c r="Z87" s="331"/>
      <c r="AA87" s="331"/>
      <c r="AB87" s="331"/>
      <c r="AC87" s="331"/>
      <c r="AD87" s="332"/>
      <c r="AE87" s="332"/>
      <c r="AF87" s="331"/>
      <c r="AG87" s="331"/>
      <c r="AH87" s="331"/>
      <c r="AI87" s="332">
        <v>93000000000</v>
      </c>
      <c r="AJ87" s="332" t="s">
        <v>184</v>
      </c>
      <c r="AK87" s="280">
        <f t="shared" si="6"/>
        <v>47047</v>
      </c>
      <c r="AL87" s="104">
        <f t="shared" si="4"/>
        <v>47047</v>
      </c>
      <c r="AM87" s="281">
        <f t="shared" si="7"/>
        <v>47077</v>
      </c>
      <c r="AN87" s="333"/>
      <c r="AO87" s="331"/>
      <c r="AP87" s="331"/>
      <c r="AQ87" s="331"/>
      <c r="AR87" s="331"/>
      <c r="AS87" s="331"/>
      <c r="AT87" s="331"/>
      <c r="AU87" s="331"/>
      <c r="AV87" s="331"/>
      <c r="AW87" s="331"/>
      <c r="AX87" s="331"/>
      <c r="AY87" s="331"/>
      <c r="AZ87" s="331"/>
    </row>
    <row r="88" spans="1:52" s="285" customFormat="1" ht="60" customHeight="1" x14ac:dyDescent="0.25">
      <c r="A88" s="19" t="s">
        <v>216</v>
      </c>
      <c r="B88" s="24"/>
      <c r="C88" s="21" t="s">
        <v>57</v>
      </c>
      <c r="D88" s="22" t="s">
        <v>178</v>
      </c>
      <c r="E88" s="19" t="s">
        <v>59</v>
      </c>
      <c r="F88" s="23"/>
      <c r="G88" s="21" t="s">
        <v>468</v>
      </c>
      <c r="H88" s="17" t="s">
        <v>835</v>
      </c>
      <c r="I88" s="335" t="s">
        <v>862</v>
      </c>
      <c r="J88" s="19"/>
      <c r="K88" s="24"/>
      <c r="L88" s="24"/>
      <c r="M88" s="21"/>
      <c r="N88" s="21"/>
      <c r="O88" s="227"/>
      <c r="P88" s="25"/>
      <c r="Q88" s="330"/>
      <c r="R88" s="323"/>
      <c r="S88" s="330"/>
      <c r="T88" s="330"/>
      <c r="U88" s="287"/>
      <c r="V88" s="287"/>
      <c r="W88" s="287"/>
      <c r="X88" s="260">
        <v>46997</v>
      </c>
      <c r="Y88" s="27">
        <f t="shared" si="5"/>
        <v>47027</v>
      </c>
      <c r="Z88" s="331"/>
      <c r="AA88" s="331"/>
      <c r="AB88" s="331"/>
      <c r="AC88" s="331"/>
      <c r="AD88" s="332"/>
      <c r="AE88" s="332"/>
      <c r="AF88" s="95"/>
      <c r="AG88" s="331"/>
      <c r="AH88" s="331"/>
      <c r="AI88" s="332">
        <v>93000000000</v>
      </c>
      <c r="AJ88" s="332" t="s">
        <v>184</v>
      </c>
      <c r="AK88" s="280">
        <f t="shared" si="6"/>
        <v>47047</v>
      </c>
      <c r="AL88" s="104">
        <f t="shared" si="4"/>
        <v>47047</v>
      </c>
      <c r="AM88" s="281">
        <f t="shared" si="7"/>
        <v>47077</v>
      </c>
      <c r="AN88" s="333"/>
      <c r="AO88" s="331"/>
      <c r="AP88" s="331"/>
      <c r="AQ88" s="331"/>
      <c r="AR88" s="331"/>
      <c r="AS88" s="331"/>
      <c r="AT88" s="331"/>
      <c r="AU88" s="331"/>
      <c r="AV88" s="331"/>
      <c r="AW88" s="331"/>
      <c r="AX88" s="331"/>
      <c r="AY88" s="331"/>
      <c r="AZ88" s="331"/>
    </row>
    <row r="89" spans="1:52" s="285" customFormat="1" ht="47.25" x14ac:dyDescent="0.25">
      <c r="A89" s="19" t="s">
        <v>216</v>
      </c>
      <c r="B89" s="24"/>
      <c r="C89" s="21" t="s">
        <v>57</v>
      </c>
      <c r="D89" s="22" t="s">
        <v>178</v>
      </c>
      <c r="E89" s="19" t="s">
        <v>59</v>
      </c>
      <c r="F89" s="23"/>
      <c r="G89" s="21" t="s">
        <v>863</v>
      </c>
      <c r="H89" s="17" t="s">
        <v>864</v>
      </c>
      <c r="I89" s="17" t="s">
        <v>865</v>
      </c>
      <c r="J89" s="19">
        <v>2</v>
      </c>
      <c r="K89" s="24"/>
      <c r="L89" s="24"/>
      <c r="M89" s="21"/>
      <c r="N89" s="21"/>
      <c r="O89" s="227"/>
      <c r="P89" s="25"/>
      <c r="Q89" s="330"/>
      <c r="R89" s="323"/>
      <c r="S89" s="330"/>
      <c r="T89" s="330"/>
      <c r="U89" s="287"/>
      <c r="V89" s="287"/>
      <c r="W89" s="287"/>
      <c r="X89" s="260">
        <v>46997</v>
      </c>
      <c r="Y89" s="27">
        <f t="shared" si="5"/>
        <v>47027</v>
      </c>
      <c r="Z89" s="331"/>
      <c r="AA89" s="331"/>
      <c r="AB89" s="331"/>
      <c r="AC89" s="331"/>
      <c r="AD89" s="332"/>
      <c r="AE89" s="332"/>
      <c r="AG89" s="331"/>
      <c r="AH89" s="331"/>
      <c r="AI89" s="332">
        <v>93000000000</v>
      </c>
      <c r="AJ89" s="332" t="s">
        <v>184</v>
      </c>
      <c r="AK89" s="280">
        <f t="shared" si="6"/>
        <v>47047</v>
      </c>
      <c r="AL89" s="104">
        <f t="shared" si="4"/>
        <v>47047</v>
      </c>
      <c r="AM89" s="281">
        <f t="shared" si="7"/>
        <v>47077</v>
      </c>
      <c r="AN89" s="333"/>
      <c r="AO89" s="331"/>
      <c r="AP89" s="331"/>
      <c r="AQ89" s="331"/>
      <c r="AR89" s="331"/>
      <c r="AS89" s="331"/>
      <c r="AT89" s="331"/>
      <c r="AU89" s="331"/>
      <c r="AV89" s="331"/>
      <c r="AW89" s="331"/>
      <c r="AX89" s="331"/>
      <c r="AY89" s="331"/>
      <c r="AZ89" s="331"/>
    </row>
    <row r="90" spans="1:52" s="285" customFormat="1" ht="47.25" x14ac:dyDescent="0.25">
      <c r="A90" s="19" t="s">
        <v>216</v>
      </c>
      <c r="B90" s="24"/>
      <c r="C90" s="21" t="s">
        <v>57</v>
      </c>
      <c r="D90" s="22" t="s">
        <v>178</v>
      </c>
      <c r="E90" s="19" t="s">
        <v>59</v>
      </c>
      <c r="F90" s="23"/>
      <c r="G90" s="21" t="s">
        <v>1003</v>
      </c>
      <c r="H90" s="17" t="s">
        <v>1041</v>
      </c>
      <c r="I90" s="17" t="s">
        <v>1042</v>
      </c>
      <c r="J90" s="19">
        <v>2</v>
      </c>
      <c r="K90" s="24"/>
      <c r="L90" s="24"/>
      <c r="M90" s="21"/>
      <c r="N90" s="21"/>
      <c r="O90" s="227"/>
      <c r="P90" s="25"/>
      <c r="Q90" s="330"/>
      <c r="R90" s="323"/>
      <c r="S90" s="330"/>
      <c r="T90" s="330"/>
      <c r="U90" s="287"/>
      <c r="V90" s="287"/>
      <c r="W90" s="287"/>
      <c r="X90" s="260">
        <v>46997</v>
      </c>
      <c r="Y90" s="27">
        <f t="shared" si="5"/>
        <v>47027</v>
      </c>
      <c r="Z90" s="331"/>
      <c r="AA90" s="331"/>
      <c r="AB90" s="331"/>
      <c r="AC90" s="331"/>
      <c r="AD90" s="332"/>
      <c r="AE90" s="332"/>
      <c r="AF90" s="95"/>
      <c r="AG90" s="331"/>
      <c r="AH90" s="331"/>
      <c r="AI90" s="332">
        <v>93000000000</v>
      </c>
      <c r="AJ90" s="332" t="s">
        <v>184</v>
      </c>
      <c r="AK90" s="280">
        <f t="shared" si="6"/>
        <v>47047</v>
      </c>
      <c r="AL90" s="104">
        <f t="shared" si="4"/>
        <v>47047</v>
      </c>
      <c r="AM90" s="281">
        <f t="shared" si="7"/>
        <v>47077</v>
      </c>
      <c r="AN90" s="333"/>
      <c r="AO90" s="331"/>
      <c r="AP90" s="331"/>
      <c r="AQ90" s="331"/>
      <c r="AR90" s="331"/>
      <c r="AS90" s="331"/>
      <c r="AT90" s="331"/>
      <c r="AU90" s="331"/>
      <c r="AV90" s="331"/>
      <c r="AW90" s="331"/>
      <c r="AX90" s="331"/>
      <c r="AY90" s="331"/>
      <c r="AZ90" s="331"/>
    </row>
    <row r="91" spans="1:52" s="285" customFormat="1" ht="47.25" x14ac:dyDescent="0.25">
      <c r="A91" s="19" t="s">
        <v>216</v>
      </c>
      <c r="B91" s="24"/>
      <c r="C91" s="21" t="s">
        <v>57</v>
      </c>
      <c r="D91" s="22" t="s">
        <v>178</v>
      </c>
      <c r="E91" s="19" t="s">
        <v>59</v>
      </c>
      <c r="F91" s="23"/>
      <c r="G91" s="21" t="s">
        <v>407</v>
      </c>
      <c r="H91" s="17" t="s">
        <v>168</v>
      </c>
      <c r="I91" s="335" t="s">
        <v>848</v>
      </c>
      <c r="J91" s="19"/>
      <c r="K91" s="24"/>
      <c r="L91" s="24"/>
      <c r="M91" s="21"/>
      <c r="N91" s="21"/>
      <c r="O91" s="227"/>
      <c r="P91" s="25"/>
      <c r="Q91" s="330"/>
      <c r="R91" s="323"/>
      <c r="S91" s="330"/>
      <c r="T91" s="330"/>
      <c r="U91" s="287"/>
      <c r="V91" s="287"/>
      <c r="W91" s="287"/>
      <c r="X91" s="260">
        <v>46997</v>
      </c>
      <c r="Y91" s="27">
        <f t="shared" si="5"/>
        <v>47027</v>
      </c>
      <c r="Z91" s="331"/>
      <c r="AA91" s="331"/>
      <c r="AB91" s="331"/>
      <c r="AC91" s="331"/>
      <c r="AD91" s="332"/>
      <c r="AE91" s="332"/>
      <c r="AF91" s="95"/>
      <c r="AG91" s="331"/>
      <c r="AH91" s="331"/>
      <c r="AI91" s="332">
        <v>93000000000</v>
      </c>
      <c r="AJ91" s="332" t="s">
        <v>184</v>
      </c>
      <c r="AK91" s="280">
        <f t="shared" si="6"/>
        <v>47047</v>
      </c>
      <c r="AL91" s="104">
        <f t="shared" si="4"/>
        <v>47047</v>
      </c>
      <c r="AM91" s="281">
        <f t="shared" si="7"/>
        <v>47077</v>
      </c>
      <c r="AN91" s="333"/>
      <c r="AO91" s="331"/>
      <c r="AP91" s="331"/>
      <c r="AQ91" s="331"/>
      <c r="AR91" s="331"/>
      <c r="AS91" s="331"/>
      <c r="AT91" s="331"/>
      <c r="AU91" s="331"/>
      <c r="AV91" s="331"/>
      <c r="AW91" s="331"/>
      <c r="AX91" s="331"/>
      <c r="AY91" s="331"/>
      <c r="AZ91" s="331"/>
    </row>
    <row r="92" spans="1:52" s="285" customFormat="1" ht="30" customHeight="1" x14ac:dyDescent="0.25">
      <c r="A92" s="55" t="s">
        <v>216</v>
      </c>
      <c r="B92" s="24"/>
      <c r="C92" s="21" t="s">
        <v>57</v>
      </c>
      <c r="D92" s="22" t="s">
        <v>178</v>
      </c>
      <c r="E92" s="19" t="s">
        <v>59</v>
      </c>
      <c r="F92" s="23"/>
      <c r="G92" s="21" t="s">
        <v>866</v>
      </c>
      <c r="H92" s="17" t="s">
        <v>113</v>
      </c>
      <c r="I92" s="17" t="s">
        <v>114</v>
      </c>
      <c r="J92" s="19">
        <v>2</v>
      </c>
      <c r="K92" s="24"/>
      <c r="L92" s="24"/>
      <c r="M92" s="21"/>
      <c r="N92" s="21"/>
      <c r="O92" s="227"/>
      <c r="P92" s="25"/>
      <c r="Q92" s="330"/>
      <c r="R92" s="323"/>
      <c r="S92" s="330"/>
      <c r="T92" s="330"/>
      <c r="U92" s="287"/>
      <c r="V92" s="287"/>
      <c r="W92" s="287"/>
      <c r="X92" s="260">
        <v>46997</v>
      </c>
      <c r="Y92" s="27">
        <f t="shared" si="5"/>
        <v>47027</v>
      </c>
      <c r="Z92" s="331"/>
      <c r="AA92" s="331"/>
      <c r="AB92" s="331"/>
      <c r="AC92" s="331"/>
      <c r="AD92" s="332"/>
      <c r="AE92" s="332"/>
      <c r="AF92" s="44"/>
      <c r="AG92" s="331"/>
      <c r="AH92" s="331"/>
      <c r="AI92" s="332">
        <v>93000000000</v>
      </c>
      <c r="AJ92" s="332" t="s">
        <v>184</v>
      </c>
      <c r="AK92" s="280">
        <f t="shared" si="6"/>
        <v>47047</v>
      </c>
      <c r="AL92" s="104">
        <f t="shared" si="4"/>
        <v>47047</v>
      </c>
      <c r="AM92" s="281">
        <f t="shared" si="7"/>
        <v>47077</v>
      </c>
      <c r="AN92" s="333"/>
      <c r="AO92" s="331"/>
      <c r="AP92" s="331"/>
      <c r="AQ92" s="331"/>
      <c r="AR92" s="331"/>
      <c r="AS92" s="331"/>
      <c r="AT92" s="331"/>
      <c r="AU92" s="331"/>
      <c r="AV92" s="331"/>
      <c r="AW92" s="331"/>
      <c r="AX92" s="331"/>
      <c r="AY92" s="331"/>
      <c r="AZ92" s="331"/>
    </row>
    <row r="93" spans="1:52" s="285" customFormat="1" ht="47.25" x14ac:dyDescent="0.25">
      <c r="A93" s="19" t="s">
        <v>216</v>
      </c>
      <c r="B93" s="24"/>
      <c r="C93" s="21" t="s">
        <v>57</v>
      </c>
      <c r="D93" s="22" t="s">
        <v>178</v>
      </c>
      <c r="E93" s="19" t="s">
        <v>59</v>
      </c>
      <c r="F93" s="23"/>
      <c r="G93" s="21" t="s">
        <v>867</v>
      </c>
      <c r="H93" s="17" t="s">
        <v>868</v>
      </c>
      <c r="I93" s="17" t="s">
        <v>869</v>
      </c>
      <c r="J93" s="19">
        <v>2</v>
      </c>
      <c r="K93" s="24"/>
      <c r="L93" s="24"/>
      <c r="M93" s="21"/>
      <c r="N93" s="21"/>
      <c r="O93" s="227"/>
      <c r="P93" s="25"/>
      <c r="Q93" s="330"/>
      <c r="R93" s="323"/>
      <c r="S93" s="330"/>
      <c r="T93" s="330"/>
      <c r="U93" s="287"/>
      <c r="V93" s="287"/>
      <c r="W93" s="287"/>
      <c r="X93" s="260">
        <v>46997</v>
      </c>
      <c r="Y93" s="27">
        <f t="shared" si="5"/>
        <v>47027</v>
      </c>
      <c r="Z93" s="331"/>
      <c r="AA93" s="331"/>
      <c r="AB93" s="331"/>
      <c r="AC93" s="331"/>
      <c r="AD93" s="332"/>
      <c r="AE93" s="332"/>
      <c r="AF93" s="95"/>
      <c r="AG93" s="331"/>
      <c r="AH93" s="331"/>
      <c r="AI93" s="332">
        <v>93000000000</v>
      </c>
      <c r="AJ93" s="332" t="s">
        <v>184</v>
      </c>
      <c r="AK93" s="280">
        <f t="shared" si="6"/>
        <v>47047</v>
      </c>
      <c r="AL93" s="104">
        <f t="shared" si="4"/>
        <v>47047</v>
      </c>
      <c r="AM93" s="281">
        <f t="shared" si="7"/>
        <v>47077</v>
      </c>
      <c r="AN93" s="333"/>
      <c r="AO93" s="331"/>
      <c r="AP93" s="331"/>
      <c r="AQ93" s="331"/>
      <c r="AR93" s="331"/>
      <c r="AS93" s="331"/>
      <c r="AT93" s="331"/>
      <c r="AU93" s="331"/>
      <c r="AV93" s="331"/>
      <c r="AW93" s="331"/>
      <c r="AX93" s="331"/>
      <c r="AY93" s="331"/>
      <c r="AZ93" s="331"/>
    </row>
    <row r="94" spans="1:52" s="285" customFormat="1" ht="47.25" x14ac:dyDescent="0.25">
      <c r="A94" s="19" t="s">
        <v>216</v>
      </c>
      <c r="B94" s="24"/>
      <c r="C94" s="21" t="s">
        <v>57</v>
      </c>
      <c r="D94" s="22" t="s">
        <v>178</v>
      </c>
      <c r="E94" s="19" t="s">
        <v>59</v>
      </c>
      <c r="F94" s="23"/>
      <c r="G94" s="21" t="s">
        <v>870</v>
      </c>
      <c r="H94" s="17" t="s">
        <v>168</v>
      </c>
      <c r="I94" s="17" t="s">
        <v>169</v>
      </c>
      <c r="J94" s="19">
        <v>2</v>
      </c>
      <c r="K94" s="24"/>
      <c r="L94" s="24"/>
      <c r="M94" s="21"/>
      <c r="N94" s="21"/>
      <c r="O94" s="227"/>
      <c r="P94" s="25"/>
      <c r="Q94" s="330"/>
      <c r="R94" s="323"/>
      <c r="S94" s="330"/>
      <c r="T94" s="330"/>
      <c r="U94" s="287"/>
      <c r="V94" s="287"/>
      <c r="W94" s="287"/>
      <c r="X94" s="260">
        <v>46805</v>
      </c>
      <c r="Y94" s="27">
        <f t="shared" si="5"/>
        <v>46835</v>
      </c>
      <c r="Z94" s="331"/>
      <c r="AA94" s="331"/>
      <c r="AB94" s="331"/>
      <c r="AC94" s="331"/>
      <c r="AD94" s="332"/>
      <c r="AE94" s="332"/>
      <c r="AF94" s="44"/>
      <c r="AG94" s="331"/>
      <c r="AH94" s="331"/>
      <c r="AI94" s="332">
        <v>93000000000</v>
      </c>
      <c r="AJ94" s="332" t="s">
        <v>184</v>
      </c>
      <c r="AK94" s="280">
        <f t="shared" si="6"/>
        <v>46855</v>
      </c>
      <c r="AL94" s="104">
        <f t="shared" si="4"/>
        <v>46855</v>
      </c>
      <c r="AM94" s="281">
        <f t="shared" si="7"/>
        <v>46885</v>
      </c>
      <c r="AN94" s="333"/>
      <c r="AO94" s="331"/>
      <c r="AP94" s="331"/>
      <c r="AQ94" s="331"/>
      <c r="AR94" s="331"/>
      <c r="AS94" s="331"/>
      <c r="AT94" s="331"/>
      <c r="AU94" s="331"/>
      <c r="AV94" s="331"/>
      <c r="AW94" s="331"/>
      <c r="AX94" s="331"/>
      <c r="AY94" s="331"/>
      <c r="AZ94" s="331"/>
    </row>
    <row r="95" spans="1:52" s="285" customFormat="1" ht="47.25" x14ac:dyDescent="0.25">
      <c r="A95" s="19" t="s">
        <v>216</v>
      </c>
      <c r="B95" s="24"/>
      <c r="C95" s="21" t="s">
        <v>57</v>
      </c>
      <c r="D95" s="22" t="s">
        <v>178</v>
      </c>
      <c r="E95" s="19" t="s">
        <v>59</v>
      </c>
      <c r="F95" s="23"/>
      <c r="G95" s="21" t="s">
        <v>871</v>
      </c>
      <c r="H95" s="17" t="s">
        <v>872</v>
      </c>
      <c r="I95" s="17" t="s">
        <v>873</v>
      </c>
      <c r="J95" s="19">
        <v>2</v>
      </c>
      <c r="K95" s="24"/>
      <c r="L95" s="24"/>
      <c r="M95" s="21"/>
      <c r="N95" s="21"/>
      <c r="O95" s="227"/>
      <c r="P95" s="25"/>
      <c r="Q95" s="330"/>
      <c r="R95" s="323"/>
      <c r="S95" s="330"/>
      <c r="T95" s="330"/>
      <c r="U95" s="287"/>
      <c r="V95" s="287"/>
      <c r="W95" s="287"/>
      <c r="X95" s="260">
        <v>46805</v>
      </c>
      <c r="Y95" s="27">
        <f t="shared" si="5"/>
        <v>46835</v>
      </c>
      <c r="Z95" s="331"/>
      <c r="AA95" s="331"/>
      <c r="AB95" s="331"/>
      <c r="AC95" s="331"/>
      <c r="AD95" s="332"/>
      <c r="AE95" s="332"/>
      <c r="AF95" s="95"/>
      <c r="AG95" s="331"/>
      <c r="AH95" s="331"/>
      <c r="AI95" s="332">
        <v>93000000000</v>
      </c>
      <c r="AJ95" s="332" t="s">
        <v>184</v>
      </c>
      <c r="AK95" s="280">
        <f t="shared" si="6"/>
        <v>46855</v>
      </c>
      <c r="AL95" s="104">
        <f t="shared" si="4"/>
        <v>46855</v>
      </c>
      <c r="AM95" s="281">
        <f t="shared" si="7"/>
        <v>46885</v>
      </c>
      <c r="AN95" s="333"/>
      <c r="AO95" s="331"/>
      <c r="AP95" s="331"/>
      <c r="AQ95" s="331"/>
      <c r="AR95" s="331"/>
      <c r="AS95" s="331"/>
      <c r="AT95" s="331"/>
      <c r="AU95" s="331"/>
      <c r="AV95" s="331"/>
      <c r="AW95" s="331"/>
      <c r="AX95" s="331"/>
      <c r="AY95" s="331"/>
      <c r="AZ95" s="331"/>
    </row>
    <row r="96" spans="1:52" s="285" customFormat="1" ht="47.25" x14ac:dyDescent="0.25">
      <c r="A96" s="282" t="s">
        <v>458</v>
      </c>
      <c r="B96" s="282"/>
      <c r="C96" s="282" t="s">
        <v>57</v>
      </c>
      <c r="D96" s="44" t="s">
        <v>1046</v>
      </c>
      <c r="E96" s="282" t="s">
        <v>412</v>
      </c>
      <c r="F96" s="335"/>
      <c r="G96" s="282" t="s">
        <v>900</v>
      </c>
      <c r="H96" s="282" t="s">
        <v>370</v>
      </c>
      <c r="I96" s="20" t="s">
        <v>631</v>
      </c>
      <c r="J96" s="282">
        <v>2</v>
      </c>
      <c r="K96" s="282"/>
      <c r="L96" s="282"/>
      <c r="M96" s="282"/>
      <c r="N96" s="282"/>
      <c r="O96" s="282"/>
      <c r="P96" s="345"/>
      <c r="Q96" s="345"/>
      <c r="R96" s="345"/>
      <c r="S96" s="345"/>
      <c r="T96" s="345"/>
      <c r="U96" s="20"/>
      <c r="V96" s="20"/>
      <c r="W96" s="20"/>
      <c r="X96" s="346">
        <v>46782</v>
      </c>
      <c r="Y96" s="27">
        <f t="shared" si="5"/>
        <v>46812</v>
      </c>
      <c r="Z96" s="282"/>
      <c r="AA96" s="282"/>
      <c r="AB96" s="282"/>
      <c r="AC96" s="282"/>
      <c r="AD96" s="282"/>
      <c r="AE96" s="282"/>
      <c r="AF96" s="287"/>
      <c r="AG96" s="287"/>
      <c r="AH96" s="282"/>
      <c r="AI96" s="347">
        <v>93000000000</v>
      </c>
      <c r="AJ96" s="286" t="s">
        <v>68</v>
      </c>
      <c r="AK96" s="280">
        <f t="shared" si="6"/>
        <v>46832</v>
      </c>
      <c r="AL96" s="104">
        <f t="shared" si="4"/>
        <v>46832</v>
      </c>
      <c r="AM96" s="281">
        <f t="shared" si="7"/>
        <v>46862</v>
      </c>
      <c r="AN96" s="282"/>
      <c r="AO96" s="20"/>
      <c r="AP96" s="282"/>
      <c r="AQ96" s="282"/>
      <c r="AR96" s="282"/>
      <c r="AS96" s="346"/>
      <c r="AT96" s="348"/>
      <c r="AU96" s="349"/>
      <c r="AV96" s="282"/>
      <c r="AW96" s="282"/>
      <c r="AX96" s="282"/>
      <c r="AY96" s="282"/>
      <c r="AZ96" s="350"/>
    </row>
    <row r="97" spans="1:52" s="285" customFormat="1" ht="78.75" x14ac:dyDescent="0.25">
      <c r="A97" s="95" t="s">
        <v>458</v>
      </c>
      <c r="B97" s="95"/>
      <c r="C97" s="95" t="s">
        <v>57</v>
      </c>
      <c r="D97" s="95" t="s">
        <v>430</v>
      </c>
      <c r="E97" s="95" t="s">
        <v>412</v>
      </c>
      <c r="F97" s="95">
        <v>1</v>
      </c>
      <c r="G97" s="95" t="s">
        <v>464</v>
      </c>
      <c r="H97" s="95" t="s">
        <v>465</v>
      </c>
      <c r="I97" s="101" t="s">
        <v>466</v>
      </c>
      <c r="J97" s="95">
        <v>2</v>
      </c>
      <c r="K97" s="95"/>
      <c r="L97" s="95"/>
      <c r="M97" s="95"/>
      <c r="N97" s="95"/>
      <c r="O97" s="262"/>
      <c r="P97" s="262"/>
      <c r="Q97" s="262"/>
      <c r="R97" s="262"/>
      <c r="S97" s="263"/>
      <c r="T97" s="263"/>
      <c r="U97" s="95"/>
      <c r="V97" s="95"/>
      <c r="W97" s="95"/>
      <c r="X97" s="104">
        <v>46827</v>
      </c>
      <c r="Y97" s="27">
        <f t="shared" si="5"/>
        <v>46857</v>
      </c>
      <c r="Z97" s="68"/>
      <c r="AA97" s="68"/>
      <c r="AB97" s="68"/>
      <c r="AC97" s="68"/>
      <c r="AD97" s="95"/>
      <c r="AE97" s="95"/>
      <c r="AF97" s="95"/>
      <c r="AG97" s="95"/>
      <c r="AH97" s="95"/>
      <c r="AI97" s="105">
        <v>93000000000</v>
      </c>
      <c r="AJ97" s="95" t="s">
        <v>68</v>
      </c>
      <c r="AK97" s="280">
        <f t="shared" si="6"/>
        <v>46877</v>
      </c>
      <c r="AL97" s="104">
        <f t="shared" si="4"/>
        <v>46877</v>
      </c>
      <c r="AM97" s="281">
        <f t="shared" si="7"/>
        <v>46907</v>
      </c>
      <c r="AN97" s="95"/>
      <c r="AO97" s="95"/>
      <c r="AP97" s="95"/>
      <c r="AQ97" s="95"/>
      <c r="AR97" s="95"/>
      <c r="AS97" s="104"/>
      <c r="AT97" s="106"/>
      <c r="AU97" s="107"/>
      <c r="AV97" s="95"/>
      <c r="AW97" s="95"/>
      <c r="AX97" s="95"/>
      <c r="AY97" s="95"/>
      <c r="AZ97" s="95"/>
    </row>
    <row r="98" spans="1:52" s="285" customFormat="1" ht="78.75" x14ac:dyDescent="0.25">
      <c r="A98" s="95" t="s">
        <v>458</v>
      </c>
      <c r="B98" s="95"/>
      <c r="C98" s="95" t="s">
        <v>57</v>
      </c>
      <c r="D98" s="95" t="s">
        <v>430</v>
      </c>
      <c r="E98" s="95" t="s">
        <v>412</v>
      </c>
      <c r="F98" s="95">
        <v>1</v>
      </c>
      <c r="G98" s="95" t="s">
        <v>468</v>
      </c>
      <c r="H98" s="95" t="s">
        <v>469</v>
      </c>
      <c r="I98" s="101" t="s">
        <v>470</v>
      </c>
      <c r="J98" s="95">
        <v>2</v>
      </c>
      <c r="K98" s="95"/>
      <c r="L98" s="95"/>
      <c r="M98" s="95"/>
      <c r="N98" s="95"/>
      <c r="O98" s="262"/>
      <c r="P98" s="262"/>
      <c r="Q98" s="262"/>
      <c r="R98" s="262"/>
      <c r="S98" s="263"/>
      <c r="T98" s="263"/>
      <c r="U98" s="95"/>
      <c r="V98" s="95"/>
      <c r="W98" s="95"/>
      <c r="X98" s="104">
        <v>46832</v>
      </c>
      <c r="Y98" s="27">
        <f t="shared" si="5"/>
        <v>46862</v>
      </c>
      <c r="Z98" s="68"/>
      <c r="AA98" s="68"/>
      <c r="AB98" s="68"/>
      <c r="AC98" s="68"/>
      <c r="AD98" s="95"/>
      <c r="AE98" s="95"/>
      <c r="AF98" s="95"/>
      <c r="AG98" s="95"/>
      <c r="AH98" s="95"/>
      <c r="AI98" s="105">
        <v>93000000000</v>
      </c>
      <c r="AJ98" s="95" t="s">
        <v>68</v>
      </c>
      <c r="AK98" s="280">
        <f t="shared" si="6"/>
        <v>46882</v>
      </c>
      <c r="AL98" s="104">
        <f t="shared" si="4"/>
        <v>46882</v>
      </c>
      <c r="AM98" s="281">
        <f t="shared" si="7"/>
        <v>46912</v>
      </c>
      <c r="AN98" s="95"/>
      <c r="AO98" s="95"/>
      <c r="AP98" s="95"/>
      <c r="AQ98" s="95"/>
      <c r="AR98" s="95"/>
      <c r="AS98" s="104"/>
      <c r="AT98" s="106"/>
      <c r="AU98" s="107"/>
      <c r="AV98" s="95"/>
      <c r="AW98" s="95"/>
      <c r="AX98" s="95"/>
      <c r="AY98" s="95"/>
      <c r="AZ98" s="95"/>
    </row>
    <row r="99" spans="1:52" s="285" customFormat="1" ht="47.25" x14ac:dyDescent="0.25">
      <c r="A99" s="282" t="s">
        <v>458</v>
      </c>
      <c r="B99" s="282"/>
      <c r="C99" s="282" t="s">
        <v>57</v>
      </c>
      <c r="D99" s="44" t="s">
        <v>1046</v>
      </c>
      <c r="E99" s="282" t="s">
        <v>412</v>
      </c>
      <c r="F99" s="335"/>
      <c r="G99" s="282" t="s">
        <v>901</v>
      </c>
      <c r="H99" s="282" t="s">
        <v>370</v>
      </c>
      <c r="I99" s="20" t="s">
        <v>631</v>
      </c>
      <c r="J99" s="282">
        <v>2</v>
      </c>
      <c r="K99" s="282"/>
      <c r="L99" s="282"/>
      <c r="M99" s="282"/>
      <c r="N99" s="282"/>
      <c r="O99" s="282"/>
      <c r="P99" s="345"/>
      <c r="Q99" s="345"/>
      <c r="R99" s="345"/>
      <c r="S99" s="345"/>
      <c r="T99" s="345"/>
      <c r="U99" s="20"/>
      <c r="V99" s="20"/>
      <c r="W99" s="20"/>
      <c r="X99" s="346">
        <v>46891</v>
      </c>
      <c r="Y99" s="27">
        <f t="shared" si="5"/>
        <v>46921</v>
      </c>
      <c r="Z99" s="282"/>
      <c r="AA99" s="282"/>
      <c r="AB99" s="282"/>
      <c r="AC99" s="282"/>
      <c r="AD99" s="282"/>
      <c r="AE99" s="282"/>
      <c r="AF99" s="287"/>
      <c r="AG99" s="287"/>
      <c r="AH99" s="282"/>
      <c r="AI99" s="347">
        <v>93000000000</v>
      </c>
      <c r="AJ99" s="286" t="s">
        <v>68</v>
      </c>
      <c r="AK99" s="280">
        <f t="shared" si="6"/>
        <v>46941</v>
      </c>
      <c r="AL99" s="104">
        <f t="shared" si="4"/>
        <v>46941</v>
      </c>
      <c r="AM99" s="281">
        <f t="shared" si="7"/>
        <v>46971</v>
      </c>
      <c r="AN99" s="282"/>
      <c r="AO99" s="20"/>
      <c r="AP99" s="282"/>
      <c r="AQ99" s="282"/>
      <c r="AR99" s="282"/>
      <c r="AS99" s="346"/>
      <c r="AT99" s="348"/>
      <c r="AU99" s="349"/>
      <c r="AV99" s="282"/>
      <c r="AW99" s="282"/>
      <c r="AX99" s="282"/>
      <c r="AY99" s="282"/>
      <c r="AZ99" s="350"/>
    </row>
    <row r="100" spans="1:52" s="285" customFormat="1" ht="47.25" x14ac:dyDescent="0.25">
      <c r="A100" s="282" t="s">
        <v>471</v>
      </c>
      <c r="B100" s="282"/>
      <c r="C100" s="282" t="s">
        <v>520</v>
      </c>
      <c r="D100" s="282" t="s">
        <v>591</v>
      </c>
      <c r="E100" s="282" t="s">
        <v>179</v>
      </c>
      <c r="F100" s="351">
        <v>1</v>
      </c>
      <c r="G100" s="134" t="s">
        <v>592</v>
      </c>
      <c r="H100" s="73" t="s">
        <v>193</v>
      </c>
      <c r="I100" s="20" t="s">
        <v>593</v>
      </c>
      <c r="J100" s="20">
        <v>2</v>
      </c>
      <c r="K100" s="282"/>
      <c r="L100" s="282"/>
      <c r="M100" s="282"/>
      <c r="N100" s="287"/>
      <c r="O100" s="352"/>
      <c r="P100" s="352"/>
      <c r="Q100" s="352"/>
      <c r="R100" s="352"/>
      <c r="S100" s="352"/>
      <c r="T100" s="352"/>
      <c r="U100" s="20"/>
      <c r="V100" s="20"/>
      <c r="W100" s="282"/>
      <c r="X100" s="346">
        <v>46992</v>
      </c>
      <c r="Y100" s="27">
        <f t="shared" si="5"/>
        <v>47022</v>
      </c>
      <c r="Z100" s="282"/>
      <c r="AA100" s="282"/>
      <c r="AB100" s="338"/>
      <c r="AC100" s="338"/>
      <c r="AD100" s="282"/>
      <c r="AE100" s="282"/>
      <c r="AF100" s="282"/>
      <c r="AG100" s="353"/>
      <c r="AH100" s="20"/>
      <c r="AI100" s="354">
        <v>93000000000</v>
      </c>
      <c r="AJ100" s="282" t="s">
        <v>68</v>
      </c>
      <c r="AK100" s="280">
        <f t="shared" si="6"/>
        <v>47042</v>
      </c>
      <c r="AL100" s="104">
        <f t="shared" si="4"/>
        <v>47042</v>
      </c>
      <c r="AM100" s="281">
        <f t="shared" si="7"/>
        <v>47072</v>
      </c>
      <c r="AN100" s="282"/>
      <c r="AO100" s="282"/>
      <c r="AP100" s="282"/>
      <c r="AQ100" s="282"/>
      <c r="AR100" s="282"/>
      <c r="AS100" s="346"/>
      <c r="AT100" s="348"/>
      <c r="AU100" s="349"/>
      <c r="AV100" s="282"/>
      <c r="AW100" s="282"/>
      <c r="AX100" s="282"/>
      <c r="AY100" s="282"/>
      <c r="AZ100" s="282"/>
    </row>
    <row r="101" spans="1:52" s="285" customFormat="1" ht="47.25" x14ac:dyDescent="0.25">
      <c r="A101" s="127" t="s">
        <v>471</v>
      </c>
      <c r="B101" s="127"/>
      <c r="C101" s="128" t="s">
        <v>520</v>
      </c>
      <c r="D101" s="282" t="s">
        <v>591</v>
      </c>
      <c r="E101" s="282" t="s">
        <v>179</v>
      </c>
      <c r="F101" s="282">
        <v>1</v>
      </c>
      <c r="G101" s="332" t="s">
        <v>595</v>
      </c>
      <c r="H101" s="352" t="s">
        <v>588</v>
      </c>
      <c r="I101" s="352" t="s">
        <v>596</v>
      </c>
      <c r="J101" s="355">
        <v>2</v>
      </c>
      <c r="K101" s="352"/>
      <c r="L101" s="352"/>
      <c r="M101" s="352"/>
      <c r="N101" s="20"/>
      <c r="O101" s="20"/>
      <c r="P101" s="356"/>
      <c r="Q101" s="356"/>
      <c r="R101" s="356"/>
      <c r="S101" s="282"/>
      <c r="T101" s="282"/>
      <c r="U101" s="282"/>
      <c r="V101" s="20"/>
      <c r="W101" s="282"/>
      <c r="X101" s="346">
        <v>46879</v>
      </c>
      <c r="Y101" s="27">
        <f t="shared" si="5"/>
        <v>46909</v>
      </c>
      <c r="Z101" s="282"/>
      <c r="AA101" s="282"/>
      <c r="AB101" s="282"/>
      <c r="AC101" s="282"/>
      <c r="AD101" s="282"/>
      <c r="AE101" s="282"/>
      <c r="AF101" s="282"/>
      <c r="AG101" s="353"/>
      <c r="AH101" s="282"/>
      <c r="AI101" s="354">
        <v>93000000000</v>
      </c>
      <c r="AJ101" s="282" t="s">
        <v>68</v>
      </c>
      <c r="AK101" s="280">
        <f t="shared" si="6"/>
        <v>46929</v>
      </c>
      <c r="AL101" s="104">
        <f t="shared" si="4"/>
        <v>46929</v>
      </c>
      <c r="AM101" s="281">
        <f t="shared" si="7"/>
        <v>46959</v>
      </c>
      <c r="AN101" s="282"/>
      <c r="AO101" s="282"/>
      <c r="AP101" s="282"/>
      <c r="AQ101" s="282"/>
      <c r="AR101" s="282"/>
      <c r="AS101" s="346"/>
      <c r="AT101" s="348"/>
      <c r="AU101" s="349"/>
      <c r="AV101" s="282"/>
      <c r="AW101" s="282"/>
      <c r="AX101" s="282"/>
      <c r="AY101" s="331"/>
      <c r="AZ101" s="332"/>
    </row>
    <row r="102" spans="1:52" s="285" customFormat="1" ht="47.25" x14ac:dyDescent="0.25">
      <c r="A102" s="338" t="s">
        <v>471</v>
      </c>
      <c r="B102" s="282"/>
      <c r="C102" s="282" t="s">
        <v>520</v>
      </c>
      <c r="D102" s="282" t="s">
        <v>591</v>
      </c>
      <c r="E102" s="282" t="s">
        <v>179</v>
      </c>
      <c r="F102" s="282">
        <v>1</v>
      </c>
      <c r="G102" s="282" t="s">
        <v>598</v>
      </c>
      <c r="H102" s="333" t="s">
        <v>599</v>
      </c>
      <c r="I102" s="333" t="s">
        <v>600</v>
      </c>
      <c r="J102" s="355">
        <v>2</v>
      </c>
      <c r="K102" s="282"/>
      <c r="L102" s="282"/>
      <c r="M102" s="282"/>
      <c r="N102" s="287"/>
      <c r="O102" s="352"/>
      <c r="P102" s="352"/>
      <c r="Q102" s="352"/>
      <c r="R102" s="352"/>
      <c r="S102" s="352"/>
      <c r="T102" s="352"/>
      <c r="U102" s="20"/>
      <c r="V102" s="20"/>
      <c r="W102" s="282"/>
      <c r="X102" s="346">
        <v>46908</v>
      </c>
      <c r="Y102" s="27">
        <f t="shared" si="5"/>
        <v>46938</v>
      </c>
      <c r="Z102" s="282"/>
      <c r="AA102" s="282"/>
      <c r="AB102" s="282"/>
      <c r="AC102" s="282"/>
      <c r="AD102" s="282"/>
      <c r="AE102" s="282"/>
      <c r="AF102" s="282"/>
      <c r="AG102" s="133"/>
      <c r="AH102" s="20"/>
      <c r="AI102" s="354">
        <v>93000000000</v>
      </c>
      <c r="AJ102" s="282" t="s">
        <v>68</v>
      </c>
      <c r="AK102" s="280">
        <f t="shared" si="6"/>
        <v>46958</v>
      </c>
      <c r="AL102" s="104">
        <f t="shared" si="4"/>
        <v>46958</v>
      </c>
      <c r="AM102" s="281">
        <f t="shared" si="7"/>
        <v>46988</v>
      </c>
      <c r="AN102" s="282"/>
      <c r="AO102" s="282"/>
      <c r="AP102" s="282"/>
      <c r="AQ102" s="282"/>
      <c r="AR102" s="282"/>
      <c r="AS102" s="346"/>
      <c r="AT102" s="348"/>
      <c r="AU102" s="349"/>
      <c r="AV102" s="282"/>
      <c r="AW102" s="282"/>
      <c r="AX102" s="282"/>
      <c r="AY102" s="282"/>
      <c r="AZ102" s="282"/>
    </row>
    <row r="103" spans="1:52" s="285" customFormat="1" ht="47.25" x14ac:dyDescent="0.25">
      <c r="A103" s="338" t="s">
        <v>471</v>
      </c>
      <c r="B103" s="282"/>
      <c r="C103" s="282" t="s">
        <v>520</v>
      </c>
      <c r="D103" s="282" t="s">
        <v>591</v>
      </c>
      <c r="E103" s="286" t="s">
        <v>517</v>
      </c>
      <c r="F103" s="282">
        <v>1</v>
      </c>
      <c r="G103" s="357" t="s">
        <v>602</v>
      </c>
      <c r="H103" s="333" t="s">
        <v>603</v>
      </c>
      <c r="I103" s="333" t="s">
        <v>604</v>
      </c>
      <c r="J103" s="282">
        <v>2</v>
      </c>
      <c r="K103" s="282"/>
      <c r="L103" s="282"/>
      <c r="M103" s="282"/>
      <c r="N103" s="282"/>
      <c r="O103" s="352"/>
      <c r="P103" s="352"/>
      <c r="Q103" s="352"/>
      <c r="R103" s="352"/>
      <c r="S103" s="352"/>
      <c r="T103" s="352"/>
      <c r="U103" s="20"/>
      <c r="V103" s="20"/>
      <c r="W103" s="282"/>
      <c r="X103" s="346">
        <v>46935</v>
      </c>
      <c r="Y103" s="27">
        <f t="shared" si="5"/>
        <v>46965</v>
      </c>
      <c r="Z103" s="282"/>
      <c r="AA103" s="282"/>
      <c r="AB103" s="338"/>
      <c r="AC103" s="338"/>
      <c r="AD103" s="282"/>
      <c r="AE103" s="282"/>
      <c r="AF103" s="282"/>
      <c r="AG103" s="353"/>
      <c r="AH103" s="282"/>
      <c r="AI103" s="354">
        <v>93000000000</v>
      </c>
      <c r="AJ103" s="282" t="s">
        <v>68</v>
      </c>
      <c r="AK103" s="280">
        <f t="shared" si="6"/>
        <v>46985</v>
      </c>
      <c r="AL103" s="104">
        <f t="shared" si="4"/>
        <v>46985</v>
      </c>
      <c r="AM103" s="281">
        <f t="shared" si="7"/>
        <v>47015</v>
      </c>
      <c r="AN103" s="282"/>
      <c r="AO103" s="282"/>
      <c r="AP103" s="282"/>
      <c r="AQ103" s="282"/>
      <c r="AR103" s="282"/>
      <c r="AS103" s="346"/>
      <c r="AT103" s="348"/>
      <c r="AU103" s="349"/>
      <c r="AV103" s="282"/>
      <c r="AW103" s="282"/>
      <c r="AX103" s="282"/>
      <c r="AY103" s="282"/>
      <c r="AZ103" s="282"/>
    </row>
    <row r="104" spans="1:52" s="100" customFormat="1" ht="47.25" x14ac:dyDescent="0.25">
      <c r="A104" s="44" t="s">
        <v>905</v>
      </c>
      <c r="B104" s="20"/>
      <c r="C104" s="275" t="s">
        <v>57</v>
      </c>
      <c r="D104" s="19" t="s">
        <v>541</v>
      </c>
      <c r="E104" s="20" t="s">
        <v>179</v>
      </c>
      <c r="F104" s="20">
        <v>1</v>
      </c>
      <c r="G104" s="51" t="s">
        <v>542</v>
      </c>
      <c r="H104" s="19" t="s">
        <v>142</v>
      </c>
      <c r="I104" s="19" t="s">
        <v>543</v>
      </c>
      <c r="J104" s="19">
        <v>2</v>
      </c>
      <c r="K104" s="19"/>
      <c r="L104" s="20"/>
      <c r="M104" s="20"/>
      <c r="N104" s="19"/>
      <c r="O104" s="231"/>
      <c r="P104" s="232"/>
      <c r="Q104" s="233"/>
      <c r="R104" s="232"/>
      <c r="S104" s="229"/>
      <c r="T104" s="229"/>
      <c r="U104" s="229"/>
      <c r="V104" s="229"/>
      <c r="W104" s="20"/>
      <c r="X104" s="111">
        <v>46997</v>
      </c>
      <c r="Y104" s="27">
        <f t="shared" si="5"/>
        <v>47027</v>
      </c>
      <c r="Z104" s="111"/>
      <c r="AA104" s="111"/>
      <c r="AB104" s="20"/>
      <c r="AC104" s="20"/>
      <c r="AD104" s="20"/>
      <c r="AE104" s="20"/>
      <c r="AF104" s="51"/>
      <c r="AG104" s="46"/>
      <c r="AH104" s="46"/>
      <c r="AI104" s="46" t="s">
        <v>546</v>
      </c>
      <c r="AJ104" s="46" t="s">
        <v>68</v>
      </c>
      <c r="AK104" s="280">
        <f t="shared" si="6"/>
        <v>47047</v>
      </c>
      <c r="AL104" s="104">
        <f t="shared" si="4"/>
        <v>47047</v>
      </c>
      <c r="AM104" s="281">
        <f t="shared" si="7"/>
        <v>47077</v>
      </c>
      <c r="AN104" s="111"/>
      <c r="AO104" s="111"/>
      <c r="AP104" s="20"/>
      <c r="AQ104" s="20"/>
      <c r="AR104" s="20"/>
      <c r="AS104" s="20"/>
      <c r="AT104" s="20"/>
      <c r="AU104" s="111"/>
      <c r="AV104" s="116"/>
      <c r="AW104" s="117"/>
      <c r="AX104" s="20"/>
      <c r="AY104" s="20"/>
      <c r="AZ104" s="20"/>
    </row>
    <row r="105" spans="1:52" s="100" customFormat="1" ht="61.9" customHeight="1" x14ac:dyDescent="0.25">
      <c r="A105" s="275" t="s">
        <v>905</v>
      </c>
      <c r="B105" s="20"/>
      <c r="C105" s="275" t="s">
        <v>57</v>
      </c>
      <c r="D105" s="19" t="s">
        <v>541</v>
      </c>
      <c r="E105" s="20" t="s">
        <v>179</v>
      </c>
      <c r="F105" s="20">
        <v>1</v>
      </c>
      <c r="G105" s="275" t="s">
        <v>944</v>
      </c>
      <c r="H105" s="19" t="s">
        <v>181</v>
      </c>
      <c r="I105" s="19" t="s">
        <v>945</v>
      </c>
      <c r="J105" s="275" t="s">
        <v>787</v>
      </c>
      <c r="K105" s="275"/>
      <c r="L105" s="275"/>
      <c r="M105" s="20"/>
      <c r="N105" s="275"/>
      <c r="O105" s="231"/>
      <c r="P105" s="232"/>
      <c r="Q105" s="233"/>
      <c r="R105" s="232"/>
      <c r="S105" s="229"/>
      <c r="T105" s="229"/>
      <c r="U105" s="264"/>
      <c r="V105" s="264"/>
      <c r="W105" s="275"/>
      <c r="X105" s="111">
        <v>46997</v>
      </c>
      <c r="Y105" s="27">
        <f t="shared" si="5"/>
        <v>47027</v>
      </c>
      <c r="Z105" s="17"/>
      <c r="AA105" s="111"/>
      <c r="AB105" s="20"/>
      <c r="AC105" s="20"/>
      <c r="AD105" s="20"/>
      <c r="AE105" s="20"/>
      <c r="AF105" s="275"/>
      <c r="AG105" s="46"/>
      <c r="AH105" s="17"/>
      <c r="AI105" s="46" t="s">
        <v>546</v>
      </c>
      <c r="AJ105" s="46" t="s">
        <v>68</v>
      </c>
      <c r="AK105" s="280">
        <f t="shared" si="6"/>
        <v>47047</v>
      </c>
      <c r="AL105" s="104">
        <f t="shared" si="4"/>
        <v>47047</v>
      </c>
      <c r="AM105" s="281">
        <f t="shared" si="7"/>
        <v>47077</v>
      </c>
      <c r="AN105" s="111"/>
      <c r="AO105" s="111"/>
      <c r="AP105" s="57"/>
      <c r="AQ105" s="20"/>
      <c r="AR105" s="20"/>
      <c r="AS105" s="20"/>
      <c r="AT105" s="20"/>
      <c r="AU105" s="111"/>
      <c r="AV105" s="116"/>
      <c r="AW105" s="117"/>
      <c r="AX105" s="20"/>
      <c r="AY105" s="20"/>
      <c r="AZ105" s="20"/>
    </row>
    <row r="106" spans="1:52" s="100" customFormat="1" ht="60" customHeight="1" x14ac:dyDescent="0.25">
      <c r="A106" s="275" t="s">
        <v>905</v>
      </c>
      <c r="B106" s="20"/>
      <c r="C106" s="275" t="s">
        <v>57</v>
      </c>
      <c r="D106" s="19" t="s">
        <v>541</v>
      </c>
      <c r="E106" s="20" t="s">
        <v>179</v>
      </c>
      <c r="F106" s="20">
        <v>1</v>
      </c>
      <c r="G106" s="275" t="s">
        <v>946</v>
      </c>
      <c r="H106" s="19" t="s">
        <v>794</v>
      </c>
      <c r="I106" s="19" t="s">
        <v>795</v>
      </c>
      <c r="J106" s="275" t="s">
        <v>787</v>
      </c>
      <c r="K106" s="275"/>
      <c r="L106" s="275"/>
      <c r="M106" s="20"/>
      <c r="N106" s="275"/>
      <c r="O106" s="231"/>
      <c r="P106" s="232"/>
      <c r="Q106" s="233"/>
      <c r="R106" s="232"/>
      <c r="S106" s="229"/>
      <c r="T106" s="229"/>
      <c r="U106" s="264"/>
      <c r="V106" s="264"/>
      <c r="W106" s="275"/>
      <c r="X106" s="111">
        <v>46997</v>
      </c>
      <c r="Y106" s="27">
        <f t="shared" si="5"/>
        <v>47027</v>
      </c>
      <c r="Z106" s="17"/>
      <c r="AA106" s="111"/>
      <c r="AB106" s="20"/>
      <c r="AC106" s="20"/>
      <c r="AD106" s="20"/>
      <c r="AE106" s="20"/>
      <c r="AF106" s="275"/>
      <c r="AG106" s="46"/>
      <c r="AH106" s="17"/>
      <c r="AI106" s="46" t="s">
        <v>546</v>
      </c>
      <c r="AJ106" s="46" t="s">
        <v>68</v>
      </c>
      <c r="AK106" s="280">
        <f t="shared" si="6"/>
        <v>47047</v>
      </c>
      <c r="AL106" s="104">
        <f t="shared" si="4"/>
        <v>47047</v>
      </c>
      <c r="AM106" s="281">
        <f t="shared" si="7"/>
        <v>47077</v>
      </c>
      <c r="AN106" s="111"/>
      <c r="AO106" s="121"/>
      <c r="AP106" s="95"/>
      <c r="AQ106" s="73"/>
      <c r="AR106" s="20"/>
      <c r="AS106" s="20"/>
      <c r="AT106" s="20"/>
      <c r="AU106" s="111"/>
      <c r="AV106" s="116"/>
      <c r="AW106" s="117"/>
      <c r="AX106" s="20"/>
      <c r="AY106" s="20"/>
      <c r="AZ106" s="20"/>
    </row>
    <row r="107" spans="1:52" s="100" customFormat="1" ht="47.25" x14ac:dyDescent="0.25">
      <c r="A107" s="24" t="s">
        <v>471</v>
      </c>
      <c r="B107" s="20"/>
      <c r="C107" s="275" t="s">
        <v>57</v>
      </c>
      <c r="D107" s="19" t="s">
        <v>541</v>
      </c>
      <c r="E107" s="20" t="s">
        <v>179</v>
      </c>
      <c r="F107" s="20">
        <v>1</v>
      </c>
      <c r="G107" s="19" t="s">
        <v>557</v>
      </c>
      <c r="H107" s="19" t="s">
        <v>558</v>
      </c>
      <c r="I107" s="19" t="s">
        <v>559</v>
      </c>
      <c r="J107" s="19">
        <v>2</v>
      </c>
      <c r="K107" s="19"/>
      <c r="L107" s="20"/>
      <c r="M107" s="20"/>
      <c r="N107" s="19"/>
      <c r="O107" s="231"/>
      <c r="P107" s="232"/>
      <c r="Q107" s="233"/>
      <c r="R107" s="232"/>
      <c r="S107" s="229"/>
      <c r="T107" s="229"/>
      <c r="U107" s="229"/>
      <c r="V107" s="229"/>
      <c r="W107" s="20"/>
      <c r="X107" s="111">
        <v>46997</v>
      </c>
      <c r="Y107" s="27">
        <f t="shared" si="5"/>
        <v>47027</v>
      </c>
      <c r="Z107" s="111"/>
      <c r="AA107" s="111"/>
      <c r="AB107" s="20"/>
      <c r="AC107" s="20"/>
      <c r="AD107" s="20"/>
      <c r="AE107" s="20"/>
      <c r="AF107" s="19"/>
      <c r="AG107" s="46"/>
      <c r="AH107" s="46"/>
      <c r="AI107" s="46" t="s">
        <v>546</v>
      </c>
      <c r="AJ107" s="46" t="s">
        <v>68</v>
      </c>
      <c r="AK107" s="280">
        <f t="shared" si="6"/>
        <v>47047</v>
      </c>
      <c r="AL107" s="104">
        <f t="shared" si="4"/>
        <v>47047</v>
      </c>
      <c r="AM107" s="281">
        <f t="shared" si="7"/>
        <v>47077</v>
      </c>
      <c r="AN107" s="111"/>
      <c r="AO107" s="121"/>
      <c r="AP107" s="95"/>
      <c r="AQ107" s="73"/>
      <c r="AR107" s="20"/>
      <c r="AS107" s="20"/>
      <c r="AT107" s="20"/>
      <c r="AU107" s="111"/>
      <c r="AV107" s="116"/>
      <c r="AW107" s="117"/>
      <c r="AX107" s="20"/>
      <c r="AY107" s="20"/>
      <c r="AZ107" s="20"/>
    </row>
    <row r="108" spans="1:52" s="285" customFormat="1" ht="47.25" x14ac:dyDescent="0.25">
      <c r="A108" s="19" t="s">
        <v>629</v>
      </c>
      <c r="B108" s="24"/>
      <c r="C108" s="21" t="s">
        <v>57</v>
      </c>
      <c r="D108" s="22" t="s">
        <v>178</v>
      </c>
      <c r="E108" s="19" t="s">
        <v>59</v>
      </c>
      <c r="F108" s="23"/>
      <c r="G108" s="21" t="s">
        <v>640</v>
      </c>
      <c r="H108" s="17" t="s">
        <v>641</v>
      </c>
      <c r="I108" s="17" t="s">
        <v>642</v>
      </c>
      <c r="J108" s="19">
        <v>2</v>
      </c>
      <c r="K108" s="24"/>
      <c r="L108" s="24"/>
      <c r="M108" s="21"/>
      <c r="N108" s="21"/>
      <c r="O108" s="227"/>
      <c r="P108" s="25"/>
      <c r="Q108" s="330"/>
      <c r="R108" s="323"/>
      <c r="S108" s="330"/>
      <c r="T108" s="330"/>
      <c r="U108" s="287"/>
      <c r="V108" s="287"/>
      <c r="W108" s="287"/>
      <c r="X108" s="260">
        <v>46997</v>
      </c>
      <c r="Y108" s="27">
        <f t="shared" si="5"/>
        <v>47027</v>
      </c>
      <c r="Z108" s="331"/>
      <c r="AA108" s="331"/>
      <c r="AB108" s="331"/>
      <c r="AC108" s="331"/>
      <c r="AD108" s="332"/>
      <c r="AE108" s="332"/>
      <c r="AF108" s="44"/>
      <c r="AG108" s="331"/>
      <c r="AH108" s="331"/>
      <c r="AI108" s="332">
        <v>93000000000</v>
      </c>
      <c r="AJ108" s="332" t="s">
        <v>184</v>
      </c>
      <c r="AK108" s="280">
        <f t="shared" si="6"/>
        <v>47047</v>
      </c>
      <c r="AL108" s="104">
        <f t="shared" si="4"/>
        <v>47047</v>
      </c>
      <c r="AM108" s="281">
        <f t="shared" si="7"/>
        <v>47077</v>
      </c>
      <c r="AN108" s="333"/>
      <c r="AO108" s="331"/>
      <c r="AP108" s="331"/>
      <c r="AQ108" s="331"/>
      <c r="AR108" s="331"/>
      <c r="AS108" s="331"/>
      <c r="AT108" s="331"/>
      <c r="AU108" s="331"/>
      <c r="AV108" s="331"/>
      <c r="AW108" s="331"/>
      <c r="AX108" s="331"/>
      <c r="AY108" s="331"/>
      <c r="AZ108" s="331"/>
    </row>
    <row r="109" spans="1:52" s="285" customFormat="1" ht="47.25" x14ac:dyDescent="0.25">
      <c r="A109" s="19" t="s">
        <v>629</v>
      </c>
      <c r="B109" s="24"/>
      <c r="C109" s="21" t="s">
        <v>57</v>
      </c>
      <c r="D109" s="22" t="s">
        <v>178</v>
      </c>
      <c r="E109" s="19" t="s">
        <v>59</v>
      </c>
      <c r="F109" s="23"/>
      <c r="G109" s="21" t="s">
        <v>1000</v>
      </c>
      <c r="H109" s="17" t="s">
        <v>1001</v>
      </c>
      <c r="I109" s="17" t="s">
        <v>1002</v>
      </c>
      <c r="J109" s="19">
        <v>2</v>
      </c>
      <c r="K109" s="24"/>
      <c r="L109" s="24"/>
      <c r="M109" s="21"/>
      <c r="N109" s="21"/>
      <c r="O109" s="227"/>
      <c r="P109" s="25"/>
      <c r="Q109" s="330"/>
      <c r="R109" s="323"/>
      <c r="S109" s="330"/>
      <c r="T109" s="330"/>
      <c r="U109" s="287"/>
      <c r="V109" s="287"/>
      <c r="W109" s="287"/>
      <c r="X109" s="260">
        <v>46997</v>
      </c>
      <c r="Y109" s="27">
        <f t="shared" si="5"/>
        <v>47027</v>
      </c>
      <c r="Z109" s="331"/>
      <c r="AA109" s="331"/>
      <c r="AB109" s="331"/>
      <c r="AC109" s="331"/>
      <c r="AD109" s="332"/>
      <c r="AE109" s="332"/>
      <c r="AF109" s="95"/>
      <c r="AG109" s="331"/>
      <c r="AH109" s="331"/>
      <c r="AI109" s="332">
        <v>93000000000</v>
      </c>
      <c r="AJ109" s="332" t="s">
        <v>184</v>
      </c>
      <c r="AK109" s="280">
        <f t="shared" si="6"/>
        <v>47047</v>
      </c>
      <c r="AL109" s="104">
        <f t="shared" si="4"/>
        <v>47047</v>
      </c>
      <c r="AM109" s="281">
        <f t="shared" si="7"/>
        <v>47077</v>
      </c>
      <c r="AN109" s="333"/>
      <c r="AO109" s="331"/>
      <c r="AP109" s="331"/>
      <c r="AQ109" s="331"/>
      <c r="AR109" s="331"/>
      <c r="AS109" s="331"/>
      <c r="AT109" s="331"/>
      <c r="AU109" s="331"/>
      <c r="AV109" s="331"/>
      <c r="AW109" s="331"/>
      <c r="AX109" s="331"/>
      <c r="AY109" s="331"/>
      <c r="AZ109" s="331"/>
    </row>
    <row r="110" spans="1:52" s="285" customFormat="1" ht="47.25" x14ac:dyDescent="0.25">
      <c r="A110" s="19" t="s">
        <v>629</v>
      </c>
      <c r="B110" s="24"/>
      <c r="C110" s="21" t="s">
        <v>57</v>
      </c>
      <c r="D110" s="22" t="s">
        <v>178</v>
      </c>
      <c r="E110" s="19" t="s">
        <v>59</v>
      </c>
      <c r="F110" s="23"/>
      <c r="G110" s="21" t="s">
        <v>648</v>
      </c>
      <c r="H110" s="17" t="s">
        <v>649</v>
      </c>
      <c r="I110" s="17" t="s">
        <v>650</v>
      </c>
      <c r="J110" s="19">
        <v>2</v>
      </c>
      <c r="K110" s="24"/>
      <c r="L110" s="24"/>
      <c r="M110" s="21"/>
      <c r="N110" s="21"/>
      <c r="O110" s="227"/>
      <c r="P110" s="25"/>
      <c r="Q110" s="330"/>
      <c r="R110" s="323"/>
      <c r="S110" s="330"/>
      <c r="T110" s="330"/>
      <c r="U110" s="287"/>
      <c r="V110" s="287"/>
      <c r="W110" s="287"/>
      <c r="X110" s="260">
        <v>46997</v>
      </c>
      <c r="Y110" s="27">
        <f t="shared" si="5"/>
        <v>47027</v>
      </c>
      <c r="Z110" s="331"/>
      <c r="AA110" s="331"/>
      <c r="AB110" s="331"/>
      <c r="AC110" s="331"/>
      <c r="AD110" s="332"/>
      <c r="AE110" s="332"/>
      <c r="AF110" s="331"/>
      <c r="AG110" s="331"/>
      <c r="AH110" s="331"/>
      <c r="AI110" s="332">
        <v>93000000000</v>
      </c>
      <c r="AJ110" s="332" t="s">
        <v>184</v>
      </c>
      <c r="AK110" s="280">
        <f t="shared" si="6"/>
        <v>47047</v>
      </c>
      <c r="AL110" s="104">
        <f t="shared" si="4"/>
        <v>47047</v>
      </c>
      <c r="AM110" s="281">
        <f t="shared" si="7"/>
        <v>47077</v>
      </c>
      <c r="AN110" s="333"/>
      <c r="AO110" s="331"/>
      <c r="AP110" s="331"/>
      <c r="AQ110" s="331"/>
      <c r="AR110" s="331"/>
      <c r="AS110" s="331"/>
      <c r="AT110" s="331"/>
      <c r="AU110" s="331"/>
      <c r="AV110" s="331"/>
      <c r="AW110" s="331"/>
      <c r="AX110" s="331"/>
      <c r="AY110" s="331"/>
      <c r="AZ110" s="331"/>
    </row>
    <row r="111" spans="1:52" s="285" customFormat="1" ht="47.25" x14ac:dyDescent="0.25">
      <c r="A111" s="19" t="s">
        <v>629</v>
      </c>
      <c r="B111" s="24"/>
      <c r="C111" s="21" t="s">
        <v>57</v>
      </c>
      <c r="D111" s="22" t="s">
        <v>178</v>
      </c>
      <c r="E111" s="19" t="s">
        <v>59</v>
      </c>
      <c r="F111" s="23"/>
      <c r="G111" s="21" t="s">
        <v>1006</v>
      </c>
      <c r="H111" s="17" t="s">
        <v>653</v>
      </c>
      <c r="I111" s="17" t="s">
        <v>1007</v>
      </c>
      <c r="J111" s="19">
        <v>2</v>
      </c>
      <c r="K111" s="24"/>
      <c r="L111" s="24"/>
      <c r="M111" s="21"/>
      <c r="N111" s="21"/>
      <c r="O111" s="227"/>
      <c r="P111" s="25"/>
      <c r="Q111" s="330"/>
      <c r="R111" s="323"/>
      <c r="S111" s="330"/>
      <c r="T111" s="330"/>
      <c r="U111" s="287"/>
      <c r="V111" s="287"/>
      <c r="W111" s="287"/>
      <c r="X111" s="260">
        <v>46997</v>
      </c>
      <c r="Y111" s="27">
        <f t="shared" si="5"/>
        <v>47027</v>
      </c>
      <c r="Z111" s="331"/>
      <c r="AA111" s="331"/>
      <c r="AB111" s="331"/>
      <c r="AC111" s="331"/>
      <c r="AD111" s="332"/>
      <c r="AE111" s="332"/>
      <c r="AF111" s="331"/>
      <c r="AG111" s="331"/>
      <c r="AH111" s="331"/>
      <c r="AI111" s="332">
        <v>93000000000</v>
      </c>
      <c r="AJ111" s="332" t="s">
        <v>184</v>
      </c>
      <c r="AK111" s="280">
        <f t="shared" si="6"/>
        <v>47047</v>
      </c>
      <c r="AL111" s="104">
        <f t="shared" si="4"/>
        <v>47047</v>
      </c>
      <c r="AM111" s="281">
        <f t="shared" si="7"/>
        <v>47077</v>
      </c>
      <c r="AN111" s="333"/>
      <c r="AO111" s="331"/>
      <c r="AP111" s="331"/>
      <c r="AQ111" s="331"/>
      <c r="AR111" s="331"/>
      <c r="AS111" s="331"/>
      <c r="AT111" s="331"/>
      <c r="AU111" s="331"/>
      <c r="AV111" s="331"/>
      <c r="AW111" s="331"/>
      <c r="AX111" s="331"/>
      <c r="AY111" s="331"/>
      <c r="AZ111" s="331"/>
    </row>
    <row r="112" spans="1:52" s="285" customFormat="1" ht="47.25" x14ac:dyDescent="0.25">
      <c r="A112" s="19" t="s">
        <v>629</v>
      </c>
      <c r="B112" s="24"/>
      <c r="C112" s="21" t="s">
        <v>57</v>
      </c>
      <c r="D112" s="22" t="s">
        <v>178</v>
      </c>
      <c r="E112" s="19" t="s">
        <v>59</v>
      </c>
      <c r="F112" s="23"/>
      <c r="G112" s="21" t="s">
        <v>1008</v>
      </c>
      <c r="H112" s="17" t="s">
        <v>653</v>
      </c>
      <c r="I112" s="17" t="s">
        <v>1009</v>
      </c>
      <c r="J112" s="19">
        <v>2</v>
      </c>
      <c r="K112" s="24"/>
      <c r="L112" s="24"/>
      <c r="M112" s="21"/>
      <c r="N112" s="21"/>
      <c r="O112" s="227"/>
      <c r="P112" s="25"/>
      <c r="Q112" s="330"/>
      <c r="R112" s="323"/>
      <c r="S112" s="330"/>
      <c r="T112" s="330"/>
      <c r="U112" s="287"/>
      <c r="V112" s="287"/>
      <c r="W112" s="287"/>
      <c r="X112" s="260">
        <v>46997</v>
      </c>
      <c r="Y112" s="27">
        <f t="shared" si="5"/>
        <v>47027</v>
      </c>
      <c r="Z112" s="331"/>
      <c r="AA112" s="331"/>
      <c r="AB112" s="331"/>
      <c r="AC112" s="331"/>
      <c r="AD112" s="332"/>
      <c r="AE112" s="332"/>
      <c r="AF112" s="331"/>
      <c r="AG112" s="331"/>
      <c r="AH112" s="331"/>
      <c r="AI112" s="332">
        <v>93000000000</v>
      </c>
      <c r="AJ112" s="332" t="s">
        <v>184</v>
      </c>
      <c r="AK112" s="280">
        <f t="shared" si="6"/>
        <v>47047</v>
      </c>
      <c r="AL112" s="104">
        <f t="shared" si="4"/>
        <v>47047</v>
      </c>
      <c r="AM112" s="281">
        <f t="shared" si="7"/>
        <v>47077</v>
      </c>
      <c r="AN112" s="333"/>
      <c r="AO112" s="331"/>
      <c r="AP112" s="331"/>
      <c r="AQ112" s="331"/>
      <c r="AR112" s="331"/>
      <c r="AS112" s="331"/>
      <c r="AT112" s="331"/>
      <c r="AU112" s="331"/>
      <c r="AV112" s="331"/>
      <c r="AW112" s="331"/>
      <c r="AX112" s="331"/>
      <c r="AY112" s="331"/>
      <c r="AZ112" s="331"/>
    </row>
    <row r="113" spans="1:52" s="285" customFormat="1" ht="47.25" x14ac:dyDescent="0.25">
      <c r="A113" s="19" t="s">
        <v>629</v>
      </c>
      <c r="B113" s="24"/>
      <c r="C113" s="21" t="s">
        <v>57</v>
      </c>
      <c r="D113" s="22" t="s">
        <v>178</v>
      </c>
      <c r="E113" s="19" t="s">
        <v>59</v>
      </c>
      <c r="F113" s="23"/>
      <c r="G113" s="21" t="s">
        <v>679</v>
      </c>
      <c r="H113" s="20" t="s">
        <v>680</v>
      </c>
      <c r="I113" s="20" t="s">
        <v>681</v>
      </c>
      <c r="J113" s="19">
        <v>2</v>
      </c>
      <c r="K113" s="24"/>
      <c r="L113" s="24"/>
      <c r="M113" s="21"/>
      <c r="N113" s="21"/>
      <c r="O113" s="227"/>
      <c r="P113" s="25"/>
      <c r="Q113" s="330"/>
      <c r="R113" s="323"/>
      <c r="S113" s="330"/>
      <c r="T113" s="330"/>
      <c r="U113" s="287"/>
      <c r="V113" s="287"/>
      <c r="W113" s="287"/>
      <c r="X113" s="260">
        <v>46997</v>
      </c>
      <c r="Y113" s="27">
        <f t="shared" si="5"/>
        <v>47027</v>
      </c>
      <c r="Z113" s="331"/>
      <c r="AA113" s="331"/>
      <c r="AB113" s="331"/>
      <c r="AC113" s="331"/>
      <c r="AD113" s="332"/>
      <c r="AE113" s="332"/>
      <c r="AF113" s="44"/>
      <c r="AG113" s="331"/>
      <c r="AH113" s="331"/>
      <c r="AI113" s="332">
        <v>93000000000</v>
      </c>
      <c r="AJ113" s="332" t="s">
        <v>184</v>
      </c>
      <c r="AK113" s="280">
        <f t="shared" si="6"/>
        <v>47047</v>
      </c>
      <c r="AL113" s="104">
        <f t="shared" si="4"/>
        <v>47047</v>
      </c>
      <c r="AM113" s="281">
        <f t="shared" si="7"/>
        <v>47077</v>
      </c>
      <c r="AN113" s="333"/>
      <c r="AO113" s="331"/>
      <c r="AP113" s="331"/>
      <c r="AQ113" s="331"/>
      <c r="AR113" s="331"/>
      <c r="AS113" s="331"/>
      <c r="AT113" s="331"/>
      <c r="AU113" s="331"/>
      <c r="AV113" s="331"/>
      <c r="AW113" s="331"/>
      <c r="AX113" s="331"/>
      <c r="AY113" s="331"/>
      <c r="AZ113" s="331"/>
    </row>
    <row r="114" spans="1:52" s="285" customFormat="1" ht="47.25" x14ac:dyDescent="0.25">
      <c r="A114" s="19" t="s">
        <v>629</v>
      </c>
      <c r="B114" s="24"/>
      <c r="C114" s="21" t="s">
        <v>57</v>
      </c>
      <c r="D114" s="22" t="s">
        <v>178</v>
      </c>
      <c r="E114" s="19" t="s">
        <v>59</v>
      </c>
      <c r="F114" s="23"/>
      <c r="G114" s="21" t="s">
        <v>683</v>
      </c>
      <c r="H114" s="133" t="s">
        <v>684</v>
      </c>
      <c r="I114" s="234" t="s">
        <v>685</v>
      </c>
      <c r="J114" s="19">
        <v>2</v>
      </c>
      <c r="K114" s="24"/>
      <c r="L114" s="24"/>
      <c r="M114" s="21"/>
      <c r="N114" s="21"/>
      <c r="O114" s="227"/>
      <c r="P114" s="25"/>
      <c r="Q114" s="330"/>
      <c r="R114" s="323"/>
      <c r="S114" s="330"/>
      <c r="T114" s="330"/>
      <c r="U114" s="287"/>
      <c r="V114" s="287"/>
      <c r="W114" s="287"/>
      <c r="X114" s="260">
        <v>46997</v>
      </c>
      <c r="Y114" s="27">
        <f t="shared" si="5"/>
        <v>47027</v>
      </c>
      <c r="Z114" s="331"/>
      <c r="AA114" s="331"/>
      <c r="AB114" s="331"/>
      <c r="AC114" s="331"/>
      <c r="AD114" s="332"/>
      <c r="AE114" s="332"/>
      <c r="AF114" s="44"/>
      <c r="AG114" s="331"/>
      <c r="AH114" s="331"/>
      <c r="AI114" s="332">
        <v>93000000000</v>
      </c>
      <c r="AJ114" s="332" t="s">
        <v>184</v>
      </c>
      <c r="AK114" s="280">
        <f t="shared" si="6"/>
        <v>47047</v>
      </c>
      <c r="AL114" s="104">
        <f t="shared" si="4"/>
        <v>47047</v>
      </c>
      <c r="AM114" s="281">
        <f t="shared" si="7"/>
        <v>47077</v>
      </c>
      <c r="AN114" s="333"/>
      <c r="AO114" s="331"/>
      <c r="AP114" s="331"/>
      <c r="AQ114" s="331"/>
      <c r="AR114" s="331"/>
      <c r="AS114" s="331"/>
      <c r="AT114" s="331"/>
      <c r="AU114" s="331"/>
      <c r="AV114" s="331"/>
      <c r="AW114" s="331"/>
      <c r="AX114" s="331"/>
      <c r="AY114" s="331"/>
      <c r="AZ114" s="331"/>
    </row>
    <row r="115" spans="1:52" s="285" customFormat="1" ht="47.25" x14ac:dyDescent="0.25">
      <c r="A115" s="19" t="s">
        <v>629</v>
      </c>
      <c r="B115" s="24"/>
      <c r="C115" s="21" t="s">
        <v>57</v>
      </c>
      <c r="D115" s="22" t="s">
        <v>178</v>
      </c>
      <c r="E115" s="19" t="s">
        <v>59</v>
      </c>
      <c r="F115" s="23"/>
      <c r="G115" s="21" t="s">
        <v>687</v>
      </c>
      <c r="H115" s="133" t="s">
        <v>684</v>
      </c>
      <c r="I115" s="234" t="s">
        <v>685</v>
      </c>
      <c r="J115" s="19">
        <v>2</v>
      </c>
      <c r="K115" s="24"/>
      <c r="L115" s="24"/>
      <c r="M115" s="21"/>
      <c r="N115" s="21"/>
      <c r="O115" s="227"/>
      <c r="P115" s="25"/>
      <c r="Q115" s="330"/>
      <c r="R115" s="323"/>
      <c r="S115" s="330"/>
      <c r="T115" s="330"/>
      <c r="U115" s="287"/>
      <c r="V115" s="287"/>
      <c r="W115" s="287"/>
      <c r="X115" s="260">
        <v>46997</v>
      </c>
      <c r="Y115" s="27">
        <f t="shared" si="5"/>
        <v>47027</v>
      </c>
      <c r="Z115" s="331"/>
      <c r="AA115" s="331"/>
      <c r="AB115" s="331"/>
      <c r="AC115" s="331"/>
      <c r="AD115" s="332"/>
      <c r="AE115" s="332"/>
      <c r="AF115" s="44"/>
      <c r="AG115" s="331"/>
      <c r="AH115" s="331"/>
      <c r="AI115" s="332">
        <v>93000000000</v>
      </c>
      <c r="AJ115" s="332" t="s">
        <v>184</v>
      </c>
      <c r="AK115" s="280">
        <f t="shared" si="6"/>
        <v>47047</v>
      </c>
      <c r="AL115" s="104">
        <f t="shared" si="4"/>
        <v>47047</v>
      </c>
      <c r="AM115" s="281">
        <f t="shared" si="7"/>
        <v>47077</v>
      </c>
      <c r="AN115" s="333"/>
      <c r="AO115" s="331"/>
      <c r="AP115" s="331"/>
      <c r="AQ115" s="331"/>
      <c r="AR115" s="331"/>
      <c r="AS115" s="331"/>
      <c r="AT115" s="331"/>
      <c r="AU115" s="331"/>
      <c r="AV115" s="331"/>
      <c r="AW115" s="331"/>
      <c r="AX115" s="331"/>
      <c r="AY115" s="331"/>
      <c r="AZ115" s="331"/>
    </row>
    <row r="116" spans="1:52" s="285" customFormat="1" ht="47.25" x14ac:dyDescent="0.25">
      <c r="A116" s="19" t="s">
        <v>629</v>
      </c>
      <c r="B116" s="24"/>
      <c r="C116" s="21" t="s">
        <v>57</v>
      </c>
      <c r="D116" s="22" t="s">
        <v>178</v>
      </c>
      <c r="E116" s="19" t="s">
        <v>59</v>
      </c>
      <c r="F116" s="23"/>
      <c r="G116" s="21" t="s">
        <v>689</v>
      </c>
      <c r="H116" s="133" t="s">
        <v>684</v>
      </c>
      <c r="I116" s="234" t="s">
        <v>685</v>
      </c>
      <c r="J116" s="19">
        <v>2</v>
      </c>
      <c r="K116" s="24"/>
      <c r="L116" s="24"/>
      <c r="M116" s="21"/>
      <c r="N116" s="21"/>
      <c r="O116" s="227"/>
      <c r="P116" s="25"/>
      <c r="Q116" s="330"/>
      <c r="R116" s="323"/>
      <c r="S116" s="330"/>
      <c r="T116" s="330"/>
      <c r="U116" s="287"/>
      <c r="V116" s="287"/>
      <c r="W116" s="287"/>
      <c r="X116" s="260">
        <v>46997</v>
      </c>
      <c r="Y116" s="27">
        <f t="shared" si="5"/>
        <v>47027</v>
      </c>
      <c r="Z116" s="331"/>
      <c r="AA116" s="331"/>
      <c r="AB116" s="331"/>
      <c r="AC116" s="331"/>
      <c r="AD116" s="332"/>
      <c r="AE116" s="332"/>
      <c r="AF116" s="44"/>
      <c r="AG116" s="331"/>
      <c r="AH116" s="331"/>
      <c r="AI116" s="332">
        <v>93000000000</v>
      </c>
      <c r="AJ116" s="332" t="s">
        <v>184</v>
      </c>
      <c r="AK116" s="280">
        <f t="shared" si="6"/>
        <v>47047</v>
      </c>
      <c r="AL116" s="104">
        <f t="shared" si="4"/>
        <v>47047</v>
      </c>
      <c r="AM116" s="281">
        <f t="shared" si="7"/>
        <v>47077</v>
      </c>
      <c r="AN116" s="333"/>
      <c r="AO116" s="331"/>
      <c r="AP116" s="331"/>
      <c r="AQ116" s="331"/>
      <c r="AR116" s="331"/>
      <c r="AS116" s="331"/>
      <c r="AT116" s="331"/>
      <c r="AU116" s="331"/>
      <c r="AV116" s="331"/>
      <c r="AW116" s="331"/>
      <c r="AX116" s="331"/>
      <c r="AY116" s="331"/>
      <c r="AZ116" s="331"/>
    </row>
    <row r="117" spans="1:52" s="285" customFormat="1" ht="47.25" x14ac:dyDescent="0.25">
      <c r="A117" s="19" t="s">
        <v>629</v>
      </c>
      <c r="B117" s="24"/>
      <c r="C117" s="21" t="s">
        <v>57</v>
      </c>
      <c r="D117" s="22" t="s">
        <v>178</v>
      </c>
      <c r="E117" s="19" t="s">
        <v>59</v>
      </c>
      <c r="F117" s="23"/>
      <c r="G117" s="21" t="s">
        <v>691</v>
      </c>
      <c r="H117" s="133" t="s">
        <v>293</v>
      </c>
      <c r="I117" s="235" t="s">
        <v>692</v>
      </c>
      <c r="J117" s="19">
        <v>2</v>
      </c>
      <c r="K117" s="24"/>
      <c r="L117" s="24"/>
      <c r="M117" s="21"/>
      <c r="N117" s="21"/>
      <c r="O117" s="227"/>
      <c r="P117" s="25"/>
      <c r="Q117" s="330"/>
      <c r="R117" s="323"/>
      <c r="S117" s="330"/>
      <c r="T117" s="330"/>
      <c r="U117" s="287"/>
      <c r="V117" s="287"/>
      <c r="W117" s="287"/>
      <c r="X117" s="260">
        <v>46997</v>
      </c>
      <c r="Y117" s="27">
        <f t="shared" si="5"/>
        <v>47027</v>
      </c>
      <c r="Z117" s="331"/>
      <c r="AA117" s="331"/>
      <c r="AB117" s="331"/>
      <c r="AC117" s="331"/>
      <c r="AD117" s="332"/>
      <c r="AE117" s="332"/>
      <c r="AF117" s="44"/>
      <c r="AG117" s="331"/>
      <c r="AH117" s="331"/>
      <c r="AI117" s="332">
        <v>93000000000</v>
      </c>
      <c r="AJ117" s="332" t="s">
        <v>184</v>
      </c>
      <c r="AK117" s="280">
        <f t="shared" si="6"/>
        <v>47047</v>
      </c>
      <c r="AL117" s="104">
        <f t="shared" si="4"/>
        <v>47047</v>
      </c>
      <c r="AM117" s="281">
        <f t="shared" si="7"/>
        <v>47077</v>
      </c>
      <c r="AN117" s="333"/>
      <c r="AO117" s="331"/>
      <c r="AP117" s="331"/>
      <c r="AQ117" s="331"/>
      <c r="AR117" s="331"/>
      <c r="AS117" s="331"/>
      <c r="AT117" s="331"/>
      <c r="AU117" s="331"/>
      <c r="AV117" s="331"/>
      <c r="AW117" s="331"/>
      <c r="AX117" s="331"/>
      <c r="AY117" s="331"/>
      <c r="AZ117" s="331"/>
    </row>
    <row r="118" spans="1:52" s="285" customFormat="1" ht="47.25" x14ac:dyDescent="0.25">
      <c r="A118" s="19" t="s">
        <v>629</v>
      </c>
      <c r="B118" s="24"/>
      <c r="C118" s="21" t="s">
        <v>57</v>
      </c>
      <c r="D118" s="22" t="s">
        <v>178</v>
      </c>
      <c r="E118" s="19" t="s">
        <v>59</v>
      </c>
      <c r="F118" s="23"/>
      <c r="G118" s="21" t="s">
        <v>694</v>
      </c>
      <c r="H118" s="133" t="s">
        <v>645</v>
      </c>
      <c r="I118" s="234" t="s">
        <v>695</v>
      </c>
      <c r="J118" s="19">
        <v>2</v>
      </c>
      <c r="K118" s="24"/>
      <c r="L118" s="24"/>
      <c r="M118" s="21"/>
      <c r="N118" s="21"/>
      <c r="O118" s="227"/>
      <c r="P118" s="25"/>
      <c r="Q118" s="330"/>
      <c r="R118" s="323"/>
      <c r="S118" s="330"/>
      <c r="T118" s="330"/>
      <c r="U118" s="287"/>
      <c r="V118" s="287"/>
      <c r="W118" s="287"/>
      <c r="X118" s="260">
        <v>46782</v>
      </c>
      <c r="Y118" s="27">
        <f t="shared" si="5"/>
        <v>46812</v>
      </c>
      <c r="Z118" s="331"/>
      <c r="AA118" s="331"/>
      <c r="AB118" s="331"/>
      <c r="AC118" s="331"/>
      <c r="AD118" s="332"/>
      <c r="AE118" s="332"/>
      <c r="AF118" s="44"/>
      <c r="AG118" s="331"/>
      <c r="AH118" s="331"/>
      <c r="AI118" s="332">
        <v>93000000000</v>
      </c>
      <c r="AJ118" s="332" t="s">
        <v>184</v>
      </c>
      <c r="AK118" s="280">
        <f t="shared" si="6"/>
        <v>46832</v>
      </c>
      <c r="AL118" s="104">
        <f t="shared" si="4"/>
        <v>46832</v>
      </c>
      <c r="AM118" s="281">
        <f t="shared" si="7"/>
        <v>46862</v>
      </c>
      <c r="AN118" s="333"/>
      <c r="AO118" s="331"/>
      <c r="AP118" s="331"/>
      <c r="AQ118" s="331"/>
      <c r="AR118" s="331"/>
      <c r="AS118" s="331"/>
      <c r="AT118" s="331"/>
      <c r="AU118" s="331"/>
      <c r="AV118" s="331"/>
      <c r="AW118" s="331"/>
      <c r="AX118" s="331"/>
      <c r="AY118" s="331"/>
      <c r="AZ118" s="331"/>
    </row>
    <row r="119" spans="1:52" s="285" customFormat="1" ht="47.25" x14ac:dyDescent="0.25">
      <c r="A119" s="19" t="s">
        <v>629</v>
      </c>
      <c r="B119" s="24"/>
      <c r="C119" s="21" t="s">
        <v>57</v>
      </c>
      <c r="D119" s="22" t="s">
        <v>178</v>
      </c>
      <c r="E119" s="19" t="s">
        <v>59</v>
      </c>
      <c r="F119" s="23"/>
      <c r="G119" s="21" t="s">
        <v>697</v>
      </c>
      <c r="H119" s="133" t="s">
        <v>698</v>
      </c>
      <c r="I119" s="234" t="s">
        <v>699</v>
      </c>
      <c r="J119" s="19">
        <v>2</v>
      </c>
      <c r="K119" s="24"/>
      <c r="L119" s="24"/>
      <c r="M119" s="21"/>
      <c r="N119" s="21"/>
      <c r="O119" s="227"/>
      <c r="P119" s="25"/>
      <c r="Q119" s="330"/>
      <c r="R119" s="323"/>
      <c r="S119" s="330"/>
      <c r="T119" s="330"/>
      <c r="U119" s="287"/>
      <c r="V119" s="287"/>
      <c r="W119" s="287"/>
      <c r="X119" s="260">
        <v>46810</v>
      </c>
      <c r="Y119" s="27">
        <f t="shared" si="5"/>
        <v>46840</v>
      </c>
      <c r="Z119" s="331"/>
      <c r="AA119" s="331"/>
      <c r="AB119" s="331"/>
      <c r="AC119" s="331"/>
      <c r="AD119" s="332"/>
      <c r="AE119" s="332"/>
      <c r="AF119" s="44"/>
      <c r="AG119" s="331"/>
      <c r="AH119" s="331"/>
      <c r="AI119" s="332">
        <v>93000000000</v>
      </c>
      <c r="AJ119" s="332" t="s">
        <v>184</v>
      </c>
      <c r="AK119" s="280">
        <f t="shared" si="6"/>
        <v>46860</v>
      </c>
      <c r="AL119" s="104">
        <f t="shared" si="4"/>
        <v>46860</v>
      </c>
      <c r="AM119" s="281">
        <f t="shared" si="7"/>
        <v>46890</v>
      </c>
      <c r="AN119" s="333"/>
      <c r="AO119" s="331"/>
      <c r="AP119" s="331"/>
      <c r="AQ119" s="331"/>
      <c r="AR119" s="331"/>
      <c r="AS119" s="331"/>
      <c r="AT119" s="331"/>
      <c r="AU119" s="331"/>
      <c r="AV119" s="331"/>
      <c r="AW119" s="331"/>
      <c r="AX119" s="331"/>
      <c r="AY119" s="331"/>
      <c r="AZ119" s="331"/>
    </row>
    <row r="120" spans="1:52" s="285" customFormat="1" ht="47.25" x14ac:dyDescent="0.25">
      <c r="A120" s="19" t="s">
        <v>629</v>
      </c>
      <c r="B120" s="24"/>
      <c r="C120" s="21" t="s">
        <v>57</v>
      </c>
      <c r="D120" s="22" t="s">
        <v>178</v>
      </c>
      <c r="E120" s="19" t="s">
        <v>59</v>
      </c>
      <c r="F120" s="23"/>
      <c r="G120" s="21" t="s">
        <v>846</v>
      </c>
      <c r="H120" s="133" t="s">
        <v>113</v>
      </c>
      <c r="I120" s="234" t="s">
        <v>114</v>
      </c>
      <c r="J120" s="19">
        <v>2</v>
      </c>
      <c r="K120" s="24"/>
      <c r="L120" s="24"/>
      <c r="M120" s="21"/>
      <c r="N120" s="21"/>
      <c r="O120" s="227"/>
      <c r="P120" s="25"/>
      <c r="Q120" s="330"/>
      <c r="R120" s="323"/>
      <c r="S120" s="330"/>
      <c r="T120" s="330"/>
      <c r="U120" s="287"/>
      <c r="V120" s="287"/>
      <c r="W120" s="287"/>
      <c r="X120" s="260">
        <v>46860</v>
      </c>
      <c r="Y120" s="27">
        <f t="shared" si="5"/>
        <v>46890</v>
      </c>
      <c r="Z120" s="331"/>
      <c r="AA120" s="331"/>
      <c r="AB120" s="331"/>
      <c r="AC120" s="331"/>
      <c r="AD120" s="332"/>
      <c r="AE120" s="332"/>
      <c r="AF120" s="44"/>
      <c r="AG120" s="331"/>
      <c r="AH120" s="331"/>
      <c r="AI120" s="332">
        <v>93000000000</v>
      </c>
      <c r="AJ120" s="332" t="s">
        <v>184</v>
      </c>
      <c r="AK120" s="280">
        <f t="shared" si="6"/>
        <v>46910</v>
      </c>
      <c r="AL120" s="104">
        <f t="shared" si="4"/>
        <v>46910</v>
      </c>
      <c r="AM120" s="281">
        <f t="shared" si="7"/>
        <v>46940</v>
      </c>
      <c r="AN120" s="333"/>
      <c r="AO120" s="331"/>
      <c r="AP120" s="331"/>
      <c r="AQ120" s="331"/>
      <c r="AR120" s="331"/>
      <c r="AS120" s="331"/>
      <c r="AT120" s="331"/>
      <c r="AU120" s="331"/>
      <c r="AV120" s="331"/>
      <c r="AW120" s="331"/>
      <c r="AX120" s="331"/>
      <c r="AY120" s="331"/>
      <c r="AZ120" s="331"/>
    </row>
    <row r="121" spans="1:52" s="285" customFormat="1" ht="47.25" x14ac:dyDescent="0.25">
      <c r="A121" s="19" t="s">
        <v>629</v>
      </c>
      <c r="B121" s="24"/>
      <c r="C121" s="21" t="s">
        <v>57</v>
      </c>
      <c r="D121" s="22" t="s">
        <v>178</v>
      </c>
      <c r="E121" s="19" t="s">
        <v>59</v>
      </c>
      <c r="F121" s="23"/>
      <c r="G121" s="21" t="s">
        <v>847</v>
      </c>
      <c r="H121" s="133" t="s">
        <v>113</v>
      </c>
      <c r="I121" s="234" t="s">
        <v>1010</v>
      </c>
      <c r="J121" s="19">
        <v>2</v>
      </c>
      <c r="K121" s="24"/>
      <c r="L121" s="24"/>
      <c r="M121" s="21"/>
      <c r="N121" s="21"/>
      <c r="O121" s="227"/>
      <c r="P121" s="25"/>
      <c r="Q121" s="330"/>
      <c r="R121" s="323"/>
      <c r="S121" s="330"/>
      <c r="T121" s="330"/>
      <c r="U121" s="287"/>
      <c r="V121" s="287"/>
      <c r="W121" s="287"/>
      <c r="X121" s="260">
        <v>46860</v>
      </c>
      <c r="Y121" s="27">
        <f t="shared" si="5"/>
        <v>46890</v>
      </c>
      <c r="Z121" s="331"/>
      <c r="AA121" s="331"/>
      <c r="AB121" s="331"/>
      <c r="AC121" s="331"/>
      <c r="AD121" s="332"/>
      <c r="AE121" s="332"/>
      <c r="AF121" s="331"/>
      <c r="AG121" s="331"/>
      <c r="AH121" s="331"/>
      <c r="AI121" s="332">
        <v>93000000000</v>
      </c>
      <c r="AJ121" s="332" t="s">
        <v>184</v>
      </c>
      <c r="AK121" s="280">
        <f t="shared" si="6"/>
        <v>46910</v>
      </c>
      <c r="AL121" s="104">
        <f t="shared" si="4"/>
        <v>46910</v>
      </c>
      <c r="AM121" s="281">
        <f t="shared" si="7"/>
        <v>46940</v>
      </c>
      <c r="AN121" s="333"/>
      <c r="AO121" s="331"/>
      <c r="AP121" s="331"/>
      <c r="AQ121" s="331"/>
      <c r="AR121" s="331"/>
      <c r="AS121" s="331"/>
      <c r="AT121" s="331"/>
      <c r="AU121" s="331"/>
      <c r="AV121" s="331"/>
      <c r="AW121" s="331"/>
      <c r="AX121" s="331"/>
      <c r="AY121" s="331"/>
      <c r="AZ121" s="331"/>
    </row>
    <row r="122" spans="1:52" s="285" customFormat="1" ht="47.25" x14ac:dyDescent="0.25">
      <c r="A122" s="282" t="s">
        <v>629</v>
      </c>
      <c r="B122" s="282"/>
      <c r="C122" s="282" t="s">
        <v>57</v>
      </c>
      <c r="D122" s="282" t="s">
        <v>591</v>
      </c>
      <c r="E122" s="282" t="s">
        <v>59</v>
      </c>
      <c r="F122" s="351">
        <v>1</v>
      </c>
      <c r="G122" s="282" t="s">
        <v>660</v>
      </c>
      <c r="H122" s="315" t="s">
        <v>661</v>
      </c>
      <c r="I122" s="282" t="s">
        <v>725</v>
      </c>
      <c r="J122" s="282">
        <v>2</v>
      </c>
      <c r="K122" s="282"/>
      <c r="L122" s="282"/>
      <c r="M122" s="282"/>
      <c r="N122" s="332"/>
      <c r="O122" s="352"/>
      <c r="P122" s="229"/>
      <c r="Q122" s="352"/>
      <c r="R122" s="352"/>
      <c r="S122" s="352"/>
      <c r="T122" s="352"/>
      <c r="U122" s="20"/>
      <c r="V122" s="20"/>
      <c r="W122" s="282"/>
      <c r="X122" s="346">
        <v>46780</v>
      </c>
      <c r="Y122" s="27">
        <f t="shared" si="5"/>
        <v>46810</v>
      </c>
      <c r="Z122" s="282"/>
      <c r="AA122" s="282"/>
      <c r="AB122" s="282"/>
      <c r="AC122" s="282"/>
      <c r="AD122" s="282"/>
      <c r="AE122" s="282"/>
      <c r="AF122" s="282"/>
      <c r="AG122" s="332"/>
      <c r="AH122" s="282"/>
      <c r="AI122" s="331">
        <v>93000000000</v>
      </c>
      <c r="AJ122" s="358" t="s">
        <v>68</v>
      </c>
      <c r="AK122" s="280">
        <f t="shared" si="6"/>
        <v>46830</v>
      </c>
      <c r="AL122" s="104">
        <f t="shared" si="4"/>
        <v>46830</v>
      </c>
      <c r="AM122" s="281">
        <f t="shared" si="7"/>
        <v>46860</v>
      </c>
      <c r="AN122" s="282"/>
      <c r="AO122" s="282"/>
      <c r="AP122" s="282"/>
      <c r="AQ122" s="282"/>
      <c r="AR122" s="282"/>
      <c r="AS122" s="346"/>
      <c r="AT122" s="348"/>
      <c r="AU122" s="349"/>
      <c r="AV122" s="282"/>
      <c r="AW122" s="282"/>
      <c r="AX122" s="282"/>
      <c r="AY122" s="282"/>
      <c r="AZ122" s="282"/>
    </row>
    <row r="123" spans="1:52" s="285" customFormat="1" ht="47.25" x14ac:dyDescent="0.25">
      <c r="A123" s="338" t="s">
        <v>957</v>
      </c>
      <c r="B123" s="282"/>
      <c r="C123" s="282" t="s">
        <v>520</v>
      </c>
      <c r="D123" s="282" t="s">
        <v>591</v>
      </c>
      <c r="E123" s="282" t="s">
        <v>59</v>
      </c>
      <c r="F123" s="282">
        <v>1</v>
      </c>
      <c r="G123" s="282" t="s">
        <v>717</v>
      </c>
      <c r="H123" s="333" t="s">
        <v>730</v>
      </c>
      <c r="I123" s="333" t="s">
        <v>731</v>
      </c>
      <c r="J123" s="355">
        <v>2</v>
      </c>
      <c r="K123" s="282"/>
      <c r="L123" s="282"/>
      <c r="M123" s="282"/>
      <c r="N123" s="332"/>
      <c r="O123" s="352"/>
      <c r="P123" s="352"/>
      <c r="Q123" s="352"/>
      <c r="R123" s="352"/>
      <c r="S123" s="352"/>
      <c r="T123" s="352"/>
      <c r="U123" s="20"/>
      <c r="V123" s="20"/>
      <c r="W123" s="282"/>
      <c r="X123" s="346">
        <v>46780</v>
      </c>
      <c r="Y123" s="27">
        <f t="shared" si="5"/>
        <v>46810</v>
      </c>
      <c r="Z123" s="282"/>
      <c r="AA123" s="282"/>
      <c r="AB123" s="282"/>
      <c r="AC123" s="282"/>
      <c r="AD123" s="282"/>
      <c r="AE123" s="282"/>
      <c r="AF123" s="282"/>
      <c r="AG123" s="282"/>
      <c r="AH123" s="282"/>
      <c r="AI123" s="354">
        <v>93000000000</v>
      </c>
      <c r="AJ123" s="282" t="s">
        <v>68</v>
      </c>
      <c r="AK123" s="280">
        <f t="shared" si="6"/>
        <v>46830</v>
      </c>
      <c r="AL123" s="104">
        <f t="shared" si="4"/>
        <v>46830</v>
      </c>
      <c r="AM123" s="281">
        <f t="shared" si="7"/>
        <v>46860</v>
      </c>
      <c r="AN123" s="282"/>
      <c r="AO123" s="282"/>
      <c r="AP123" s="282"/>
      <c r="AQ123" s="282"/>
      <c r="AR123" s="282"/>
      <c r="AS123" s="346"/>
      <c r="AT123" s="348"/>
      <c r="AU123" s="349"/>
      <c r="AV123" s="282"/>
      <c r="AW123" s="282"/>
      <c r="AX123" s="282"/>
      <c r="AY123" s="331"/>
      <c r="AZ123" s="282"/>
    </row>
    <row r="124" spans="1:52" s="285" customFormat="1" ht="47.25" x14ac:dyDescent="0.25">
      <c r="A124" s="338" t="s">
        <v>629</v>
      </c>
      <c r="B124" s="282"/>
      <c r="C124" s="282" t="s">
        <v>520</v>
      </c>
      <c r="D124" s="282" t="s">
        <v>591</v>
      </c>
      <c r="E124" s="282" t="s">
        <v>59</v>
      </c>
      <c r="F124" s="282">
        <v>1</v>
      </c>
      <c r="G124" s="282" t="s">
        <v>706</v>
      </c>
      <c r="H124" s="333" t="s">
        <v>722</v>
      </c>
      <c r="I124" s="333" t="s">
        <v>733</v>
      </c>
      <c r="J124" s="355">
        <v>2</v>
      </c>
      <c r="K124" s="282"/>
      <c r="L124" s="282"/>
      <c r="M124" s="282"/>
      <c r="N124" s="332"/>
      <c r="O124" s="352"/>
      <c r="P124" s="229"/>
      <c r="Q124" s="229"/>
      <c r="R124" s="228"/>
      <c r="S124" s="352"/>
      <c r="T124" s="352"/>
      <c r="U124" s="20"/>
      <c r="V124" s="20"/>
      <c r="W124" s="282"/>
      <c r="X124" s="111">
        <v>46762</v>
      </c>
      <c r="Y124" s="27">
        <f t="shared" si="5"/>
        <v>46792</v>
      </c>
      <c r="Z124" s="20"/>
      <c r="AA124" s="282"/>
      <c r="AB124" s="282"/>
      <c r="AC124" s="282"/>
      <c r="AD124" s="282"/>
      <c r="AE124" s="282"/>
      <c r="AF124" s="282"/>
      <c r="AG124" s="353"/>
      <c r="AH124" s="282"/>
      <c r="AI124" s="354">
        <v>93000000000</v>
      </c>
      <c r="AJ124" s="282" t="s">
        <v>68</v>
      </c>
      <c r="AK124" s="280">
        <f t="shared" si="6"/>
        <v>46812</v>
      </c>
      <c r="AL124" s="104">
        <f t="shared" si="4"/>
        <v>46812</v>
      </c>
      <c r="AM124" s="281">
        <f t="shared" si="7"/>
        <v>46842</v>
      </c>
      <c r="AN124" s="282"/>
      <c r="AO124" s="282"/>
      <c r="AP124" s="282"/>
      <c r="AQ124" s="282"/>
      <c r="AR124" s="282"/>
      <c r="AS124" s="346"/>
      <c r="AT124" s="348"/>
      <c r="AU124" s="349"/>
      <c r="AV124" s="282"/>
      <c r="AW124" s="282"/>
      <c r="AX124" s="282"/>
      <c r="AY124" s="282"/>
      <c r="AZ124" s="282"/>
    </row>
    <row r="125" spans="1:52" s="285" customFormat="1" ht="47.25" x14ac:dyDescent="0.25">
      <c r="A125" s="338" t="s">
        <v>629</v>
      </c>
      <c r="B125" s="282"/>
      <c r="C125" s="282" t="s">
        <v>520</v>
      </c>
      <c r="D125" s="282" t="s">
        <v>591</v>
      </c>
      <c r="E125" s="282" t="s">
        <v>59</v>
      </c>
      <c r="F125" s="282">
        <v>1</v>
      </c>
      <c r="G125" s="282" t="s">
        <v>701</v>
      </c>
      <c r="H125" s="333" t="s">
        <v>735</v>
      </c>
      <c r="I125" s="333" t="s">
        <v>703</v>
      </c>
      <c r="J125" s="355">
        <v>2</v>
      </c>
      <c r="K125" s="282"/>
      <c r="L125" s="282"/>
      <c r="M125" s="282"/>
      <c r="N125" s="332"/>
      <c r="O125" s="352"/>
      <c r="P125" s="229"/>
      <c r="Q125" s="352"/>
      <c r="R125" s="352"/>
      <c r="S125" s="352"/>
      <c r="T125" s="352"/>
      <c r="U125" s="20"/>
      <c r="V125" s="20"/>
      <c r="W125" s="282"/>
      <c r="X125" s="346">
        <v>46762</v>
      </c>
      <c r="Y125" s="27">
        <f t="shared" si="5"/>
        <v>46792</v>
      </c>
      <c r="Z125" s="282"/>
      <c r="AA125" s="282"/>
      <c r="AB125" s="282"/>
      <c r="AC125" s="282"/>
      <c r="AD125" s="282"/>
      <c r="AE125" s="282"/>
      <c r="AF125" s="282"/>
      <c r="AG125" s="353"/>
      <c r="AH125" s="109"/>
      <c r="AI125" s="354">
        <v>93000000000</v>
      </c>
      <c r="AJ125" s="282" t="s">
        <v>68</v>
      </c>
      <c r="AK125" s="280">
        <f t="shared" si="6"/>
        <v>46812</v>
      </c>
      <c r="AL125" s="104">
        <f t="shared" si="4"/>
        <v>46812</v>
      </c>
      <c r="AM125" s="281">
        <f t="shared" si="7"/>
        <v>46842</v>
      </c>
      <c r="AN125" s="282"/>
      <c r="AO125" s="282"/>
      <c r="AP125" s="282"/>
      <c r="AQ125" s="282"/>
      <c r="AR125" s="282"/>
      <c r="AS125" s="346"/>
      <c r="AT125" s="348"/>
      <c r="AU125" s="349"/>
      <c r="AV125" s="282"/>
      <c r="AW125" s="282"/>
      <c r="AX125" s="282"/>
      <c r="AY125" s="282"/>
      <c r="AZ125" s="282"/>
    </row>
    <row r="126" spans="1:52" s="100" customFormat="1" ht="56.45" customHeight="1" x14ac:dyDescent="0.25">
      <c r="A126" s="135" t="s">
        <v>629</v>
      </c>
      <c r="B126" s="43"/>
      <c r="C126" s="275" t="s">
        <v>57</v>
      </c>
      <c r="D126" s="19" t="s">
        <v>541</v>
      </c>
      <c r="E126" s="119" t="s">
        <v>59</v>
      </c>
      <c r="F126" s="19">
        <v>1</v>
      </c>
      <c r="G126" s="19" t="s">
        <v>751</v>
      </c>
      <c r="H126" s="19" t="s">
        <v>752</v>
      </c>
      <c r="I126" s="17" t="s">
        <v>752</v>
      </c>
      <c r="J126" s="19">
        <v>2</v>
      </c>
      <c r="K126" s="19"/>
      <c r="L126" s="20"/>
      <c r="M126" s="43"/>
      <c r="N126" s="20"/>
      <c r="O126" s="231"/>
      <c r="P126" s="232"/>
      <c r="Q126" s="233"/>
      <c r="R126" s="233"/>
      <c r="S126" s="43"/>
      <c r="T126" s="43"/>
      <c r="U126" s="43"/>
      <c r="V126" s="43"/>
      <c r="W126" s="20"/>
      <c r="X126" s="111">
        <v>46853</v>
      </c>
      <c r="Y126" s="27">
        <f t="shared" si="5"/>
        <v>46883</v>
      </c>
      <c r="Z126" s="111"/>
      <c r="AA126" s="136"/>
      <c r="AB126" s="43"/>
      <c r="AC126" s="43"/>
      <c r="AD126" s="43"/>
      <c r="AE126" s="43"/>
      <c r="AF126" s="19"/>
      <c r="AG126" s="46"/>
      <c r="AH126" s="46"/>
      <c r="AI126" s="46" t="s">
        <v>546</v>
      </c>
      <c r="AJ126" s="46" t="s">
        <v>68</v>
      </c>
      <c r="AK126" s="280">
        <f t="shared" si="6"/>
        <v>46903</v>
      </c>
      <c r="AL126" s="104">
        <f t="shared" si="4"/>
        <v>46903</v>
      </c>
      <c r="AM126" s="281">
        <f t="shared" si="7"/>
        <v>46933</v>
      </c>
      <c r="AN126" s="111"/>
      <c r="AO126" s="111"/>
      <c r="AP126" s="20"/>
      <c r="AQ126" s="43"/>
      <c r="AR126" s="43"/>
      <c r="AS126" s="43"/>
      <c r="AT126" s="43"/>
      <c r="AU126" s="43"/>
      <c r="AV126" s="43"/>
      <c r="AW126" s="43"/>
      <c r="AX126" s="43"/>
      <c r="AY126" s="43"/>
      <c r="AZ126" s="43"/>
    </row>
    <row r="127" spans="1:52" s="100" customFormat="1" ht="47.25" x14ac:dyDescent="0.25">
      <c r="A127" s="135" t="s">
        <v>629</v>
      </c>
      <c r="B127" s="43"/>
      <c r="C127" s="275" t="s">
        <v>57</v>
      </c>
      <c r="D127" s="19" t="s">
        <v>541</v>
      </c>
      <c r="E127" s="19" t="s">
        <v>59</v>
      </c>
      <c r="F127" s="19">
        <v>1</v>
      </c>
      <c r="G127" s="19" t="s">
        <v>755</v>
      </c>
      <c r="H127" s="17" t="s">
        <v>756</v>
      </c>
      <c r="I127" s="17" t="s">
        <v>757</v>
      </c>
      <c r="J127" s="19">
        <v>2</v>
      </c>
      <c r="K127" s="19"/>
      <c r="L127" s="20"/>
      <c r="M127" s="43"/>
      <c r="N127" s="20"/>
      <c r="O127" s="231"/>
      <c r="P127" s="232"/>
      <c r="Q127" s="233"/>
      <c r="R127" s="233"/>
      <c r="S127" s="43"/>
      <c r="T127" s="43"/>
      <c r="U127" s="43"/>
      <c r="V127" s="43"/>
      <c r="W127" s="20"/>
      <c r="X127" s="111">
        <v>46853</v>
      </c>
      <c r="Y127" s="27">
        <f t="shared" si="5"/>
        <v>46883</v>
      </c>
      <c r="Z127" s="111"/>
      <c r="AA127" s="136"/>
      <c r="AB127" s="43"/>
      <c r="AC127" s="43"/>
      <c r="AD127" s="43"/>
      <c r="AE127" s="43"/>
      <c r="AF127" s="19"/>
      <c r="AG127" s="46"/>
      <c r="AH127" s="46"/>
      <c r="AI127" s="46" t="s">
        <v>546</v>
      </c>
      <c r="AJ127" s="46" t="s">
        <v>68</v>
      </c>
      <c r="AK127" s="280">
        <f t="shared" si="6"/>
        <v>46903</v>
      </c>
      <c r="AL127" s="104">
        <f t="shared" si="4"/>
        <v>46903</v>
      </c>
      <c r="AM127" s="281">
        <f t="shared" si="7"/>
        <v>46933</v>
      </c>
      <c r="AN127" s="111"/>
      <c r="AO127" s="111"/>
      <c r="AP127" s="70"/>
      <c r="AQ127" s="43"/>
      <c r="AR127" s="43"/>
      <c r="AS127" s="43"/>
      <c r="AT127" s="43"/>
      <c r="AU127" s="43"/>
      <c r="AV127" s="43"/>
      <c r="AW127" s="43"/>
      <c r="AX127" s="43"/>
      <c r="AY127" s="43"/>
      <c r="AZ127" s="43"/>
    </row>
    <row r="128" spans="1:52" s="100" customFormat="1" ht="47.25" x14ac:dyDescent="0.25">
      <c r="A128" s="135" t="s">
        <v>629</v>
      </c>
      <c r="B128" s="43"/>
      <c r="C128" s="275" t="s">
        <v>57</v>
      </c>
      <c r="D128" s="19" t="s">
        <v>541</v>
      </c>
      <c r="E128" s="19" t="s">
        <v>59</v>
      </c>
      <c r="F128" s="19">
        <v>1</v>
      </c>
      <c r="G128" s="19" t="s">
        <v>759</v>
      </c>
      <c r="H128" s="17" t="s">
        <v>760</v>
      </c>
      <c r="I128" s="17" t="s">
        <v>761</v>
      </c>
      <c r="J128" s="19">
        <v>2</v>
      </c>
      <c r="K128" s="19"/>
      <c r="L128" s="20"/>
      <c r="M128" s="43"/>
      <c r="N128" s="20"/>
      <c r="O128" s="231"/>
      <c r="P128" s="232"/>
      <c r="Q128" s="233"/>
      <c r="R128" s="233"/>
      <c r="S128" s="43"/>
      <c r="T128" s="43"/>
      <c r="U128" s="43"/>
      <c r="V128" s="43"/>
      <c r="W128" s="20"/>
      <c r="X128" s="111">
        <v>46784</v>
      </c>
      <c r="Y128" s="27">
        <f t="shared" si="5"/>
        <v>46814</v>
      </c>
      <c r="Z128" s="111"/>
      <c r="AA128" s="136"/>
      <c r="AB128" s="43"/>
      <c r="AC128" s="43"/>
      <c r="AD128" s="43"/>
      <c r="AE128" s="43"/>
      <c r="AF128" s="19"/>
      <c r="AG128" s="46"/>
      <c r="AH128" s="46"/>
      <c r="AI128" s="46" t="s">
        <v>546</v>
      </c>
      <c r="AJ128" s="46" t="s">
        <v>68</v>
      </c>
      <c r="AK128" s="280">
        <f t="shared" si="6"/>
        <v>46834</v>
      </c>
      <c r="AL128" s="104">
        <f t="shared" si="4"/>
        <v>46834</v>
      </c>
      <c r="AM128" s="281">
        <f t="shared" si="7"/>
        <v>46864</v>
      </c>
      <c r="AN128" s="111"/>
      <c r="AO128" s="111"/>
      <c r="AP128" s="57"/>
      <c r="AQ128" s="43"/>
      <c r="AR128" s="43"/>
      <c r="AS128" s="43"/>
      <c r="AT128" s="43"/>
      <c r="AU128" s="43"/>
      <c r="AV128" s="43"/>
      <c r="AW128" s="43"/>
      <c r="AX128" s="43"/>
      <c r="AY128" s="43"/>
      <c r="AZ128" s="43"/>
    </row>
    <row r="129" spans="1:52" s="100" customFormat="1" ht="70.900000000000006" customHeight="1" x14ac:dyDescent="0.25">
      <c r="A129" s="135" t="s">
        <v>629</v>
      </c>
      <c r="B129" s="43"/>
      <c r="C129" s="275" t="s">
        <v>57</v>
      </c>
      <c r="D129" s="19" t="s">
        <v>541</v>
      </c>
      <c r="E129" s="19" t="s">
        <v>59</v>
      </c>
      <c r="F129" s="19">
        <v>1</v>
      </c>
      <c r="G129" s="19" t="s">
        <v>763</v>
      </c>
      <c r="H129" s="17" t="s">
        <v>756</v>
      </c>
      <c r="I129" s="17" t="s">
        <v>757</v>
      </c>
      <c r="J129" s="19">
        <v>2</v>
      </c>
      <c r="K129" s="19"/>
      <c r="L129" s="20"/>
      <c r="M129" s="43"/>
      <c r="N129" s="20"/>
      <c r="O129" s="231"/>
      <c r="P129" s="232"/>
      <c r="Q129" s="233"/>
      <c r="R129" s="233"/>
      <c r="S129" s="236"/>
      <c r="T129" s="236"/>
      <c r="U129" s="236"/>
      <c r="V129" s="236"/>
      <c r="W129" s="20"/>
      <c r="X129" s="111">
        <v>46803</v>
      </c>
      <c r="Y129" s="27">
        <f t="shared" si="5"/>
        <v>46833</v>
      </c>
      <c r="Z129" s="111"/>
      <c r="AA129" s="136"/>
      <c r="AB129" s="43"/>
      <c r="AC129" s="43"/>
      <c r="AD129" s="43"/>
      <c r="AE129" s="43"/>
      <c r="AF129" s="19"/>
      <c r="AG129" s="46"/>
      <c r="AH129" s="46"/>
      <c r="AI129" s="46" t="s">
        <v>546</v>
      </c>
      <c r="AJ129" s="46" t="s">
        <v>68</v>
      </c>
      <c r="AK129" s="280">
        <f t="shared" si="6"/>
        <v>46853</v>
      </c>
      <c r="AL129" s="104">
        <f t="shared" si="4"/>
        <v>46853</v>
      </c>
      <c r="AM129" s="281">
        <f t="shared" si="7"/>
        <v>46883</v>
      </c>
      <c r="AN129" s="111"/>
      <c r="AO129" s="121"/>
      <c r="AP129" s="95"/>
      <c r="AQ129" s="265"/>
      <c r="AR129" s="43"/>
      <c r="AS129" s="43"/>
      <c r="AT129" s="43"/>
      <c r="AU129" s="43"/>
      <c r="AV129" s="43"/>
      <c r="AW129" s="43"/>
      <c r="AX129" s="43"/>
      <c r="AY129" s="43"/>
      <c r="AZ129" s="43"/>
    </row>
    <row r="130" spans="1:52" s="100" customFormat="1" ht="72.599999999999994" customHeight="1" x14ac:dyDescent="0.25">
      <c r="A130" s="135" t="s">
        <v>629</v>
      </c>
      <c r="B130" s="43"/>
      <c r="C130" s="275" t="s">
        <v>57</v>
      </c>
      <c r="D130" s="19" t="s">
        <v>541</v>
      </c>
      <c r="E130" s="19" t="s">
        <v>59</v>
      </c>
      <c r="F130" s="19">
        <v>1</v>
      </c>
      <c r="G130" s="19" t="s">
        <v>765</v>
      </c>
      <c r="H130" s="19" t="s">
        <v>710</v>
      </c>
      <c r="I130" s="19" t="s">
        <v>766</v>
      </c>
      <c r="J130" s="19">
        <v>2</v>
      </c>
      <c r="K130" s="19"/>
      <c r="L130" s="20"/>
      <c r="M130" s="43"/>
      <c r="N130" s="20"/>
      <c r="O130" s="231"/>
      <c r="P130" s="232"/>
      <c r="Q130" s="233"/>
      <c r="R130" s="233"/>
      <c r="S130" s="43"/>
      <c r="T130" s="43"/>
      <c r="U130" s="43"/>
      <c r="V130" s="43"/>
      <c r="W130" s="20"/>
      <c r="X130" s="111">
        <v>46813</v>
      </c>
      <c r="Y130" s="27">
        <f t="shared" si="5"/>
        <v>46843</v>
      </c>
      <c r="Z130" s="111"/>
      <c r="AA130" s="136"/>
      <c r="AB130" s="43"/>
      <c r="AC130" s="43"/>
      <c r="AD130" s="43"/>
      <c r="AE130" s="43"/>
      <c r="AF130" s="19"/>
      <c r="AG130" s="46"/>
      <c r="AH130" s="46"/>
      <c r="AI130" s="46" t="s">
        <v>546</v>
      </c>
      <c r="AJ130" s="46" t="s">
        <v>68</v>
      </c>
      <c r="AK130" s="280">
        <f t="shared" si="6"/>
        <v>46863</v>
      </c>
      <c r="AL130" s="104">
        <f t="shared" si="4"/>
        <v>46863</v>
      </c>
      <c r="AM130" s="281">
        <f t="shared" si="7"/>
        <v>46893</v>
      </c>
      <c r="AN130" s="111"/>
      <c r="AO130" s="121"/>
      <c r="AP130" s="95"/>
      <c r="AQ130" s="265"/>
      <c r="AR130" s="43"/>
      <c r="AS130" s="43"/>
      <c r="AT130" s="43"/>
      <c r="AU130" s="43"/>
      <c r="AV130" s="43"/>
      <c r="AW130" s="43"/>
      <c r="AX130" s="43"/>
      <c r="AY130" s="43"/>
      <c r="AZ130" s="43"/>
    </row>
    <row r="131" spans="1:52" s="100" customFormat="1" ht="75.75" customHeight="1" x14ac:dyDescent="0.25">
      <c r="A131" s="135" t="s">
        <v>629</v>
      </c>
      <c r="B131" s="43"/>
      <c r="C131" s="275" t="s">
        <v>57</v>
      </c>
      <c r="D131" s="19" t="s">
        <v>541</v>
      </c>
      <c r="E131" s="19" t="s">
        <v>59</v>
      </c>
      <c r="F131" s="19">
        <v>1</v>
      </c>
      <c r="G131" s="19" t="s">
        <v>769</v>
      </c>
      <c r="H131" s="19" t="s">
        <v>710</v>
      </c>
      <c r="I131" s="19" t="s">
        <v>766</v>
      </c>
      <c r="J131" s="19">
        <v>2</v>
      </c>
      <c r="K131" s="19"/>
      <c r="L131" s="20"/>
      <c r="M131" s="43"/>
      <c r="N131" s="20"/>
      <c r="O131" s="231"/>
      <c r="P131" s="232"/>
      <c r="Q131" s="233"/>
      <c r="R131" s="233"/>
      <c r="S131" s="43"/>
      <c r="T131" s="43"/>
      <c r="U131" s="43"/>
      <c r="V131" s="43"/>
      <c r="W131" s="20"/>
      <c r="X131" s="158">
        <v>46762</v>
      </c>
      <c r="Y131" s="27">
        <f t="shared" si="5"/>
        <v>46792</v>
      </c>
      <c r="Z131" s="111"/>
      <c r="AA131" s="136"/>
      <c r="AB131" s="43"/>
      <c r="AC131" s="43"/>
      <c r="AD131" s="43"/>
      <c r="AE131" s="43"/>
      <c r="AF131" s="19"/>
      <c r="AG131" s="46"/>
      <c r="AH131" s="46"/>
      <c r="AI131" s="46" t="s">
        <v>546</v>
      </c>
      <c r="AJ131" s="46" t="s">
        <v>68</v>
      </c>
      <c r="AK131" s="280">
        <f t="shared" si="6"/>
        <v>46812</v>
      </c>
      <c r="AL131" s="104">
        <f t="shared" si="4"/>
        <v>46812</v>
      </c>
      <c r="AM131" s="281">
        <f t="shared" si="7"/>
        <v>46842</v>
      </c>
      <c r="AN131" s="111"/>
      <c r="AO131" s="121"/>
      <c r="AP131" s="95"/>
      <c r="AQ131" s="265"/>
      <c r="AR131" s="43"/>
      <c r="AS131" s="43"/>
      <c r="AT131" s="43"/>
      <c r="AU131" s="43"/>
      <c r="AV131" s="43"/>
      <c r="AW131" s="43"/>
      <c r="AX131" s="43"/>
      <c r="AY131" s="43"/>
      <c r="AZ131" s="43"/>
    </row>
    <row r="132" spans="1:52" s="100" customFormat="1" ht="57" customHeight="1" x14ac:dyDescent="0.25">
      <c r="A132" s="135" t="s">
        <v>629</v>
      </c>
      <c r="B132" s="43"/>
      <c r="C132" s="275" t="s">
        <v>57</v>
      </c>
      <c r="D132" s="19" t="s">
        <v>541</v>
      </c>
      <c r="E132" s="19" t="s">
        <v>59</v>
      </c>
      <c r="F132" s="19">
        <v>1</v>
      </c>
      <c r="G132" s="19" t="s">
        <v>772</v>
      </c>
      <c r="H132" s="19" t="s">
        <v>773</v>
      </c>
      <c r="I132" s="19" t="s">
        <v>774</v>
      </c>
      <c r="J132" s="19">
        <v>2</v>
      </c>
      <c r="K132" s="19"/>
      <c r="L132" s="20"/>
      <c r="M132" s="43"/>
      <c r="N132" s="20"/>
      <c r="O132" s="231"/>
      <c r="P132" s="232"/>
      <c r="Q132" s="233"/>
      <c r="R132" s="233"/>
      <c r="S132" s="43"/>
      <c r="T132" s="43"/>
      <c r="U132" s="43"/>
      <c r="V132" s="43"/>
      <c r="W132" s="20"/>
      <c r="X132" s="111">
        <v>46762</v>
      </c>
      <c r="Y132" s="27">
        <f t="shared" si="5"/>
        <v>46792</v>
      </c>
      <c r="Z132" s="111"/>
      <c r="AA132" s="136"/>
      <c r="AB132" s="43"/>
      <c r="AC132" s="43"/>
      <c r="AD132" s="43"/>
      <c r="AE132" s="43"/>
      <c r="AF132" s="19"/>
      <c r="AG132" s="46"/>
      <c r="AH132" s="46"/>
      <c r="AI132" s="46" t="s">
        <v>546</v>
      </c>
      <c r="AJ132" s="46" t="s">
        <v>68</v>
      </c>
      <c r="AK132" s="280">
        <f t="shared" si="6"/>
        <v>46812</v>
      </c>
      <c r="AL132" s="104">
        <f t="shared" si="4"/>
        <v>46812</v>
      </c>
      <c r="AM132" s="281">
        <f t="shared" si="7"/>
        <v>46842</v>
      </c>
      <c r="AN132" s="111"/>
      <c r="AO132" s="121"/>
      <c r="AP132" s="95"/>
      <c r="AQ132" s="265"/>
      <c r="AR132" s="43"/>
      <c r="AS132" s="43"/>
      <c r="AT132" s="43"/>
      <c r="AU132" s="43"/>
      <c r="AV132" s="43"/>
      <c r="AW132" s="43"/>
      <c r="AX132" s="43"/>
      <c r="AY132" s="43"/>
      <c r="AZ132" s="43"/>
    </row>
    <row r="133" spans="1:52" s="100" customFormat="1" ht="52.9" customHeight="1" x14ac:dyDescent="0.25">
      <c r="A133" s="135" t="s">
        <v>629</v>
      </c>
      <c r="B133" s="43"/>
      <c r="C133" s="275" t="s">
        <v>57</v>
      </c>
      <c r="D133" s="19" t="s">
        <v>541</v>
      </c>
      <c r="E133" s="19" t="s">
        <v>59</v>
      </c>
      <c r="F133" s="19">
        <v>1</v>
      </c>
      <c r="G133" s="19" t="s">
        <v>988</v>
      </c>
      <c r="H133" s="19" t="s">
        <v>825</v>
      </c>
      <c r="I133" s="19" t="s">
        <v>989</v>
      </c>
      <c r="J133" s="19">
        <v>2</v>
      </c>
      <c r="K133" s="19"/>
      <c r="L133" s="20"/>
      <c r="M133" s="43"/>
      <c r="N133" s="20"/>
      <c r="O133" s="231"/>
      <c r="P133" s="232"/>
      <c r="Q133" s="233"/>
      <c r="R133" s="233"/>
      <c r="S133" s="43"/>
      <c r="T133" s="43"/>
      <c r="U133" s="43"/>
      <c r="V133" s="43"/>
      <c r="W133" s="20"/>
      <c r="X133" s="111">
        <v>46762</v>
      </c>
      <c r="Y133" s="27">
        <f t="shared" si="5"/>
        <v>46792</v>
      </c>
      <c r="Z133" s="111"/>
      <c r="AA133" s="136"/>
      <c r="AB133" s="43"/>
      <c r="AC133" s="43"/>
      <c r="AD133" s="43"/>
      <c r="AE133" s="43"/>
      <c r="AF133" s="19"/>
      <c r="AG133" s="20"/>
      <c r="AH133" s="46"/>
      <c r="AI133" s="112" t="s">
        <v>546</v>
      </c>
      <c r="AJ133" s="20" t="s">
        <v>68</v>
      </c>
      <c r="AK133" s="280">
        <f t="shared" si="6"/>
        <v>46812</v>
      </c>
      <c r="AL133" s="104">
        <f t="shared" si="4"/>
        <v>46812</v>
      </c>
      <c r="AM133" s="281">
        <f t="shared" si="7"/>
        <v>46842</v>
      </c>
      <c r="AN133" s="111"/>
      <c r="AO133" s="121"/>
      <c r="AP133" s="95"/>
      <c r="AQ133" s="265"/>
      <c r="AR133" s="43"/>
      <c r="AS133" s="43"/>
      <c r="AT133" s="43"/>
      <c r="AU133" s="43"/>
      <c r="AV133" s="43"/>
      <c r="AW133" s="43"/>
      <c r="AX133" s="43"/>
      <c r="AY133" s="43"/>
      <c r="AZ133" s="43"/>
    </row>
    <row r="134" spans="1:52" s="100" customFormat="1" ht="47.25" x14ac:dyDescent="0.25">
      <c r="A134" s="135" t="s">
        <v>629</v>
      </c>
      <c r="B134" s="43"/>
      <c r="C134" s="275" t="s">
        <v>57</v>
      </c>
      <c r="D134" s="19" t="s">
        <v>541</v>
      </c>
      <c r="E134" s="19" t="s">
        <v>59</v>
      </c>
      <c r="F134" s="19">
        <v>1</v>
      </c>
      <c r="G134" s="61" t="s">
        <v>995</v>
      </c>
      <c r="H134" s="19" t="s">
        <v>825</v>
      </c>
      <c r="I134" s="19" t="s">
        <v>994</v>
      </c>
      <c r="J134" s="19">
        <v>2</v>
      </c>
      <c r="K134" s="19"/>
      <c r="L134" s="20"/>
      <c r="M134" s="43"/>
      <c r="N134" s="20"/>
      <c r="O134" s="231"/>
      <c r="P134" s="232"/>
      <c r="Q134" s="233"/>
      <c r="R134" s="233"/>
      <c r="S134" s="43"/>
      <c r="T134" s="43"/>
      <c r="U134" s="43"/>
      <c r="V134" s="43"/>
      <c r="W134" s="20"/>
      <c r="X134" s="111">
        <v>46832</v>
      </c>
      <c r="Y134" s="27">
        <f t="shared" si="5"/>
        <v>46862</v>
      </c>
      <c r="Z134" s="111"/>
      <c r="AA134" s="136"/>
      <c r="AB134" s="43"/>
      <c r="AC134" s="43"/>
      <c r="AD134" s="43"/>
      <c r="AE134" s="43"/>
      <c r="AF134" s="61"/>
      <c r="AG134" s="20"/>
      <c r="AH134" s="46"/>
      <c r="AI134" s="112" t="s">
        <v>546</v>
      </c>
      <c r="AJ134" s="20" t="s">
        <v>68</v>
      </c>
      <c r="AK134" s="280">
        <f t="shared" si="6"/>
        <v>46882</v>
      </c>
      <c r="AL134" s="104">
        <f t="shared" si="4"/>
        <v>46882</v>
      </c>
      <c r="AM134" s="281">
        <f t="shared" si="7"/>
        <v>46912</v>
      </c>
      <c r="AN134" s="111"/>
      <c r="AO134" s="121"/>
      <c r="AP134" s="95"/>
      <c r="AQ134" s="265"/>
      <c r="AR134" s="43"/>
      <c r="AS134" s="43"/>
      <c r="AT134" s="43"/>
      <c r="AU134" s="43"/>
      <c r="AV134" s="43"/>
      <c r="AW134" s="43"/>
      <c r="AX134" s="43"/>
      <c r="AY134" s="43"/>
      <c r="AZ134" s="43"/>
    </row>
    <row r="135" spans="1:52" s="100" customFormat="1" ht="72" customHeight="1" x14ac:dyDescent="0.25">
      <c r="A135" s="135" t="s">
        <v>629</v>
      </c>
      <c r="B135" s="43"/>
      <c r="C135" s="275" t="s">
        <v>57</v>
      </c>
      <c r="D135" s="19" t="s">
        <v>541</v>
      </c>
      <c r="E135" s="19" t="s">
        <v>59</v>
      </c>
      <c r="F135" s="19">
        <v>1</v>
      </c>
      <c r="G135" s="19" t="s">
        <v>777</v>
      </c>
      <c r="H135" s="17" t="s">
        <v>714</v>
      </c>
      <c r="I135" s="17" t="s">
        <v>778</v>
      </c>
      <c r="J135" s="19">
        <v>2</v>
      </c>
      <c r="K135" s="19"/>
      <c r="L135" s="20"/>
      <c r="M135" s="43"/>
      <c r="N135" s="20"/>
      <c r="O135" s="231"/>
      <c r="P135" s="232"/>
      <c r="Q135" s="233"/>
      <c r="R135" s="233"/>
      <c r="S135" s="43"/>
      <c r="T135" s="43"/>
      <c r="U135" s="43"/>
      <c r="V135" s="43"/>
      <c r="W135" s="70"/>
      <c r="X135" s="111">
        <v>46784</v>
      </c>
      <c r="Y135" s="27">
        <f t="shared" si="5"/>
        <v>46814</v>
      </c>
      <c r="Z135" s="111"/>
      <c r="AA135" s="136"/>
      <c r="AB135" s="43"/>
      <c r="AC135" s="43"/>
      <c r="AD135" s="43"/>
      <c r="AE135" s="43"/>
      <c r="AF135" s="19"/>
      <c r="AG135" s="46"/>
      <c r="AH135" s="46"/>
      <c r="AI135" s="46" t="s">
        <v>546</v>
      </c>
      <c r="AJ135" s="46" t="s">
        <v>68</v>
      </c>
      <c r="AK135" s="280">
        <f t="shared" si="6"/>
        <v>46834</v>
      </c>
      <c r="AL135" s="104">
        <f t="shared" si="4"/>
        <v>46834</v>
      </c>
      <c r="AM135" s="281">
        <f t="shared" si="7"/>
        <v>46864</v>
      </c>
      <c r="AN135" s="111"/>
      <c r="AO135" s="121"/>
      <c r="AP135" s="95"/>
      <c r="AQ135" s="265"/>
      <c r="AR135" s="43"/>
      <c r="AS135" s="43"/>
      <c r="AT135" s="43"/>
      <c r="AU135" s="43"/>
      <c r="AV135" s="43"/>
      <c r="AW135" s="43"/>
      <c r="AX135" s="43"/>
      <c r="AY135" s="43"/>
      <c r="AZ135" s="43"/>
    </row>
    <row r="136" spans="1:52" s="100" customFormat="1" ht="70.900000000000006" customHeight="1" x14ac:dyDescent="0.25">
      <c r="A136" s="135" t="s">
        <v>629</v>
      </c>
      <c r="B136" s="43"/>
      <c r="C136" s="275" t="s">
        <v>57</v>
      </c>
      <c r="D136" s="19" t="s">
        <v>541</v>
      </c>
      <c r="E136" s="19" t="s">
        <v>59</v>
      </c>
      <c r="F136" s="19">
        <v>1</v>
      </c>
      <c r="G136" s="19" t="s">
        <v>781</v>
      </c>
      <c r="H136" s="17" t="s">
        <v>714</v>
      </c>
      <c r="I136" s="17" t="s">
        <v>782</v>
      </c>
      <c r="J136" s="19">
        <v>2</v>
      </c>
      <c r="K136" s="19"/>
      <c r="L136" s="20"/>
      <c r="M136" s="43"/>
      <c r="N136" s="20"/>
      <c r="O136" s="231"/>
      <c r="P136" s="232"/>
      <c r="Q136" s="233"/>
      <c r="R136" s="233"/>
      <c r="S136" s="43"/>
      <c r="T136" s="43"/>
      <c r="U136" s="43"/>
      <c r="V136" s="43"/>
      <c r="W136" s="20"/>
      <c r="X136" s="158">
        <v>46793</v>
      </c>
      <c r="Y136" s="27">
        <f t="shared" si="5"/>
        <v>46823</v>
      </c>
      <c r="Z136" s="111"/>
      <c r="AA136" s="136"/>
      <c r="AB136" s="43"/>
      <c r="AC136" s="43"/>
      <c r="AD136" s="43"/>
      <c r="AE136" s="43"/>
      <c r="AF136" s="19"/>
      <c r="AG136" s="46"/>
      <c r="AH136" s="46"/>
      <c r="AI136" s="46" t="s">
        <v>546</v>
      </c>
      <c r="AJ136" s="46" t="s">
        <v>68</v>
      </c>
      <c r="AK136" s="280">
        <f t="shared" si="6"/>
        <v>46843</v>
      </c>
      <c r="AL136" s="104">
        <f t="shared" si="4"/>
        <v>46843</v>
      </c>
      <c r="AM136" s="281">
        <f t="shared" si="7"/>
        <v>46873</v>
      </c>
      <c r="AN136" s="111"/>
      <c r="AO136" s="121"/>
      <c r="AP136" s="95"/>
      <c r="AQ136" s="265"/>
      <c r="AR136" s="43"/>
      <c r="AS136" s="43"/>
      <c r="AT136" s="43"/>
      <c r="AU136" s="43"/>
      <c r="AV136" s="43"/>
      <c r="AW136" s="43"/>
      <c r="AX136" s="43"/>
      <c r="AY136" s="43"/>
      <c r="AZ136" s="43"/>
    </row>
    <row r="137" spans="1:52" s="100" customFormat="1" ht="70.900000000000006" customHeight="1" x14ac:dyDescent="0.25">
      <c r="A137" s="135" t="s">
        <v>629</v>
      </c>
      <c r="B137" s="43"/>
      <c r="C137" s="275" t="s">
        <v>57</v>
      </c>
      <c r="D137" s="19" t="s">
        <v>541</v>
      </c>
      <c r="E137" s="19" t="s">
        <v>59</v>
      </c>
      <c r="F137" s="19">
        <v>1</v>
      </c>
      <c r="G137" s="19" t="s">
        <v>785</v>
      </c>
      <c r="H137" s="17" t="s">
        <v>730</v>
      </c>
      <c r="I137" s="19" t="s">
        <v>786</v>
      </c>
      <c r="J137" s="19">
        <v>2</v>
      </c>
      <c r="K137" s="19"/>
      <c r="L137" s="20"/>
      <c r="M137" s="43"/>
      <c r="N137" s="20"/>
      <c r="O137" s="231"/>
      <c r="P137" s="232"/>
      <c r="Q137" s="233"/>
      <c r="R137" s="233"/>
      <c r="S137" s="43"/>
      <c r="T137" s="43"/>
      <c r="U137" s="43"/>
      <c r="V137" s="43"/>
      <c r="W137" s="20"/>
      <c r="X137" s="111">
        <v>46762</v>
      </c>
      <c r="Y137" s="27">
        <f t="shared" si="5"/>
        <v>46792</v>
      </c>
      <c r="Z137" s="111"/>
      <c r="AA137" s="136"/>
      <c r="AB137" s="43"/>
      <c r="AC137" s="43"/>
      <c r="AD137" s="43"/>
      <c r="AE137" s="43"/>
      <c r="AF137" s="19"/>
      <c r="AG137" s="46"/>
      <c r="AH137" s="46"/>
      <c r="AI137" s="46" t="s">
        <v>546</v>
      </c>
      <c r="AJ137" s="46" t="s">
        <v>68</v>
      </c>
      <c r="AK137" s="280">
        <f t="shared" si="6"/>
        <v>46812</v>
      </c>
      <c r="AL137" s="104">
        <f t="shared" ref="AL137:AL149" si="8">AK137</f>
        <v>46812</v>
      </c>
      <c r="AM137" s="281">
        <f t="shared" si="7"/>
        <v>46842</v>
      </c>
      <c r="AN137" s="111"/>
      <c r="AO137" s="121"/>
      <c r="AP137" s="95"/>
      <c r="AQ137" s="265"/>
      <c r="AR137" s="43"/>
      <c r="AS137" s="43"/>
      <c r="AT137" s="43"/>
      <c r="AU137" s="43"/>
      <c r="AV137" s="43"/>
      <c r="AW137" s="43"/>
      <c r="AX137" s="43"/>
      <c r="AY137" s="43"/>
      <c r="AZ137" s="43"/>
    </row>
    <row r="138" spans="1:52" s="100" customFormat="1" ht="69" customHeight="1" x14ac:dyDescent="0.25">
      <c r="A138" s="135" t="s">
        <v>629</v>
      </c>
      <c r="B138" s="43"/>
      <c r="C138" s="275" t="s">
        <v>57</v>
      </c>
      <c r="D138" s="19" t="s">
        <v>541</v>
      </c>
      <c r="E138" s="19" t="s">
        <v>59</v>
      </c>
      <c r="F138" s="19">
        <v>1</v>
      </c>
      <c r="G138" s="19" t="s">
        <v>789</v>
      </c>
      <c r="H138" s="19" t="s">
        <v>790</v>
      </c>
      <c r="I138" s="19" t="s">
        <v>791</v>
      </c>
      <c r="J138" s="19">
        <v>2</v>
      </c>
      <c r="K138" s="19"/>
      <c r="L138" s="20"/>
      <c r="M138" s="43"/>
      <c r="N138" s="20"/>
      <c r="O138" s="231"/>
      <c r="P138" s="232"/>
      <c r="Q138" s="233"/>
      <c r="R138" s="233"/>
      <c r="S138" s="43"/>
      <c r="T138" s="43"/>
      <c r="U138" s="43"/>
      <c r="V138" s="43"/>
      <c r="W138" s="20"/>
      <c r="X138" s="111">
        <v>46842</v>
      </c>
      <c r="Y138" s="27">
        <f t="shared" ref="Y138:Y149" si="9">X138+30</f>
        <v>46872</v>
      </c>
      <c r="Z138" s="111"/>
      <c r="AA138" s="136"/>
      <c r="AB138" s="43"/>
      <c r="AC138" s="43"/>
      <c r="AD138" s="43"/>
      <c r="AE138" s="43"/>
      <c r="AF138" s="19"/>
      <c r="AG138" s="46"/>
      <c r="AH138" s="46"/>
      <c r="AI138" s="46" t="s">
        <v>546</v>
      </c>
      <c r="AJ138" s="46" t="s">
        <v>68</v>
      </c>
      <c r="AK138" s="280">
        <f t="shared" ref="AK138:AK149" si="10">Y138+20</f>
        <v>46892</v>
      </c>
      <c r="AL138" s="104">
        <f t="shared" si="8"/>
        <v>46892</v>
      </c>
      <c r="AM138" s="281">
        <f t="shared" ref="AM138:AM149" si="11">AL138+30</f>
        <v>46922</v>
      </c>
      <c r="AN138" s="111"/>
      <c r="AO138" s="121"/>
      <c r="AP138" s="95"/>
      <c r="AQ138" s="265"/>
      <c r="AR138" s="43"/>
      <c r="AS138" s="43"/>
      <c r="AT138" s="43"/>
      <c r="AU138" s="43"/>
      <c r="AV138" s="43"/>
      <c r="AW138" s="43"/>
      <c r="AX138" s="43"/>
      <c r="AY138" s="43"/>
      <c r="AZ138" s="43"/>
    </row>
    <row r="139" spans="1:52" s="100" customFormat="1" ht="68.45" customHeight="1" x14ac:dyDescent="0.25">
      <c r="A139" s="44" t="s">
        <v>957</v>
      </c>
      <c r="B139" s="43"/>
      <c r="C139" s="275" t="s">
        <v>57</v>
      </c>
      <c r="D139" s="19" t="s">
        <v>541</v>
      </c>
      <c r="E139" s="19" t="s">
        <v>59</v>
      </c>
      <c r="F139" s="19">
        <v>1</v>
      </c>
      <c r="G139" s="19" t="s">
        <v>986</v>
      </c>
      <c r="H139" s="17" t="s">
        <v>661</v>
      </c>
      <c r="I139" s="17" t="s">
        <v>711</v>
      </c>
      <c r="J139" s="19">
        <v>2</v>
      </c>
      <c r="K139" s="19"/>
      <c r="L139" s="20"/>
      <c r="M139" s="43"/>
      <c r="N139" s="20"/>
      <c r="O139" s="231"/>
      <c r="P139" s="232"/>
      <c r="Q139" s="233"/>
      <c r="R139" s="233"/>
      <c r="S139" s="43"/>
      <c r="T139" s="43"/>
      <c r="U139" s="43"/>
      <c r="V139" s="43"/>
      <c r="W139" s="20"/>
      <c r="X139" s="111">
        <v>46802</v>
      </c>
      <c r="Y139" s="27">
        <f t="shared" si="9"/>
        <v>46832</v>
      </c>
      <c r="Z139" s="111"/>
      <c r="AA139" s="111"/>
      <c r="AB139" s="43"/>
      <c r="AC139" s="43"/>
      <c r="AD139" s="43"/>
      <c r="AE139" s="43"/>
      <c r="AF139" s="19"/>
      <c r="AG139" s="46"/>
      <c r="AH139" s="46"/>
      <c r="AI139" s="46" t="s">
        <v>546</v>
      </c>
      <c r="AJ139" s="46" t="s">
        <v>68</v>
      </c>
      <c r="AK139" s="280">
        <f t="shared" si="10"/>
        <v>46852</v>
      </c>
      <c r="AL139" s="104">
        <f t="shared" si="8"/>
        <v>46852</v>
      </c>
      <c r="AM139" s="281">
        <f t="shared" si="11"/>
        <v>46882</v>
      </c>
      <c r="AN139" s="111"/>
      <c r="AO139" s="121"/>
      <c r="AP139" s="95"/>
      <c r="AQ139" s="265"/>
      <c r="AR139" s="43"/>
      <c r="AS139" s="43"/>
      <c r="AT139" s="43"/>
      <c r="AU139" s="43"/>
      <c r="AV139" s="43"/>
      <c r="AW139" s="43"/>
      <c r="AX139" s="43"/>
      <c r="AY139" s="43"/>
      <c r="AZ139" s="43"/>
    </row>
    <row r="140" spans="1:52" s="100" customFormat="1" ht="69.599999999999994" customHeight="1" x14ac:dyDescent="0.25">
      <c r="A140" s="44" t="s">
        <v>957</v>
      </c>
      <c r="B140" s="43"/>
      <c r="C140" s="275" t="s">
        <v>57</v>
      </c>
      <c r="D140" s="19" t="s">
        <v>541</v>
      </c>
      <c r="E140" s="19" t="s">
        <v>59</v>
      </c>
      <c r="F140" s="19">
        <v>1</v>
      </c>
      <c r="G140" s="19" t="s">
        <v>793</v>
      </c>
      <c r="H140" s="17" t="s">
        <v>794</v>
      </c>
      <c r="I140" s="17" t="s">
        <v>795</v>
      </c>
      <c r="J140" s="19">
        <v>2</v>
      </c>
      <c r="K140" s="19"/>
      <c r="L140" s="20"/>
      <c r="M140" s="43"/>
      <c r="N140" s="20"/>
      <c r="O140" s="231"/>
      <c r="P140" s="232"/>
      <c r="Q140" s="233"/>
      <c r="R140" s="233"/>
      <c r="S140" s="43"/>
      <c r="T140" s="43"/>
      <c r="U140" s="43"/>
      <c r="V140" s="43"/>
      <c r="W140" s="20"/>
      <c r="X140" s="111">
        <v>46831</v>
      </c>
      <c r="Y140" s="27">
        <f t="shared" si="9"/>
        <v>46861</v>
      </c>
      <c r="Z140" s="111"/>
      <c r="AA140" s="111"/>
      <c r="AB140" s="43"/>
      <c r="AC140" s="43"/>
      <c r="AD140" s="43"/>
      <c r="AE140" s="43"/>
      <c r="AF140" s="19"/>
      <c r="AG140" s="46"/>
      <c r="AH140" s="46"/>
      <c r="AI140" s="46" t="s">
        <v>546</v>
      </c>
      <c r="AJ140" s="46" t="s">
        <v>68</v>
      </c>
      <c r="AK140" s="280">
        <f t="shared" si="10"/>
        <v>46881</v>
      </c>
      <c r="AL140" s="104">
        <f t="shared" si="8"/>
        <v>46881</v>
      </c>
      <c r="AM140" s="281">
        <f t="shared" si="11"/>
        <v>46911</v>
      </c>
      <c r="AN140" s="111"/>
      <c r="AO140" s="121"/>
      <c r="AP140" s="95"/>
      <c r="AQ140" s="265"/>
      <c r="AR140" s="43"/>
      <c r="AS140" s="43"/>
      <c r="AT140" s="43"/>
      <c r="AU140" s="43"/>
      <c r="AV140" s="43"/>
      <c r="AW140" s="43"/>
      <c r="AX140" s="43"/>
      <c r="AY140" s="43"/>
      <c r="AZ140" s="43"/>
    </row>
    <row r="141" spans="1:52" s="100" customFormat="1" ht="61.9" customHeight="1" x14ac:dyDescent="0.25">
      <c r="A141" s="135" t="s">
        <v>629</v>
      </c>
      <c r="B141" s="43"/>
      <c r="C141" s="275" t="s">
        <v>57</v>
      </c>
      <c r="D141" s="19" t="s">
        <v>541</v>
      </c>
      <c r="E141" s="19" t="s">
        <v>59</v>
      </c>
      <c r="F141" s="19">
        <v>1</v>
      </c>
      <c r="G141" s="19" t="s">
        <v>798</v>
      </c>
      <c r="H141" s="19" t="s">
        <v>799</v>
      </c>
      <c r="I141" s="17" t="s">
        <v>800</v>
      </c>
      <c r="J141" s="19">
        <v>2</v>
      </c>
      <c r="K141" s="19"/>
      <c r="L141" s="20"/>
      <c r="M141" s="43"/>
      <c r="N141" s="20"/>
      <c r="O141" s="231"/>
      <c r="P141" s="232"/>
      <c r="Q141" s="233"/>
      <c r="R141" s="233"/>
      <c r="S141" s="43"/>
      <c r="T141" s="43"/>
      <c r="U141" s="43"/>
      <c r="V141" s="43"/>
      <c r="W141" s="20"/>
      <c r="X141" s="111">
        <v>46928</v>
      </c>
      <c r="Y141" s="27">
        <f t="shared" si="9"/>
        <v>46958</v>
      </c>
      <c r="Z141" s="111"/>
      <c r="AA141" s="136"/>
      <c r="AB141" s="43"/>
      <c r="AC141" s="43"/>
      <c r="AD141" s="43"/>
      <c r="AE141" s="43"/>
      <c r="AF141" s="19"/>
      <c r="AG141" s="46"/>
      <c r="AH141" s="46"/>
      <c r="AI141" s="46" t="s">
        <v>546</v>
      </c>
      <c r="AJ141" s="46" t="s">
        <v>68</v>
      </c>
      <c r="AK141" s="280">
        <f t="shared" si="10"/>
        <v>46978</v>
      </c>
      <c r="AL141" s="104">
        <f t="shared" si="8"/>
        <v>46978</v>
      </c>
      <c r="AM141" s="281">
        <f t="shared" si="11"/>
        <v>47008</v>
      </c>
      <c r="AN141" s="111"/>
      <c r="AO141" s="121"/>
      <c r="AP141" s="95"/>
      <c r="AQ141" s="265"/>
      <c r="AR141" s="43"/>
      <c r="AS141" s="43"/>
      <c r="AT141" s="43"/>
      <c r="AU141" s="43"/>
      <c r="AV141" s="43"/>
      <c r="AW141" s="43"/>
      <c r="AX141" s="43"/>
      <c r="AY141" s="43"/>
      <c r="AZ141" s="43"/>
    </row>
    <row r="142" spans="1:52" s="100" customFormat="1" ht="54.6" customHeight="1" x14ac:dyDescent="0.25">
      <c r="A142" s="135" t="s">
        <v>629</v>
      </c>
      <c r="B142" s="43"/>
      <c r="C142" s="275" t="s">
        <v>57</v>
      </c>
      <c r="D142" s="19" t="s">
        <v>541</v>
      </c>
      <c r="E142" s="19" t="s">
        <v>59</v>
      </c>
      <c r="F142" s="19">
        <v>1</v>
      </c>
      <c r="G142" s="19" t="s">
        <v>983</v>
      </c>
      <c r="H142" s="17" t="s">
        <v>984</v>
      </c>
      <c r="I142" s="19" t="s">
        <v>985</v>
      </c>
      <c r="J142" s="19">
        <v>2</v>
      </c>
      <c r="K142" s="19"/>
      <c r="L142" s="20"/>
      <c r="M142" s="43"/>
      <c r="N142" s="20"/>
      <c r="O142" s="231"/>
      <c r="P142" s="232"/>
      <c r="Q142" s="233"/>
      <c r="R142" s="233"/>
      <c r="S142" s="43"/>
      <c r="T142" s="43"/>
      <c r="U142" s="43"/>
      <c r="V142" s="43"/>
      <c r="W142" s="20"/>
      <c r="X142" s="111">
        <v>46928</v>
      </c>
      <c r="Y142" s="27">
        <f t="shared" si="9"/>
        <v>46958</v>
      </c>
      <c r="Z142" s="111"/>
      <c r="AA142" s="136"/>
      <c r="AB142" s="43"/>
      <c r="AC142" s="43"/>
      <c r="AD142" s="43"/>
      <c r="AE142" s="43"/>
      <c r="AF142" s="19"/>
      <c r="AG142" s="46"/>
      <c r="AH142" s="46"/>
      <c r="AI142" s="46" t="s">
        <v>546</v>
      </c>
      <c r="AJ142" s="46" t="s">
        <v>68</v>
      </c>
      <c r="AK142" s="280">
        <f t="shared" si="10"/>
        <v>46978</v>
      </c>
      <c r="AL142" s="104">
        <f t="shared" si="8"/>
        <v>46978</v>
      </c>
      <c r="AM142" s="281">
        <f t="shared" si="11"/>
        <v>47008</v>
      </c>
      <c r="AN142" s="111"/>
      <c r="AO142" s="121"/>
      <c r="AP142" s="95"/>
      <c r="AQ142" s="265"/>
      <c r="AR142" s="43"/>
      <c r="AS142" s="43"/>
      <c r="AT142" s="43"/>
      <c r="AU142" s="43"/>
      <c r="AV142" s="43"/>
      <c r="AW142" s="43"/>
      <c r="AX142" s="43"/>
      <c r="AY142" s="43"/>
      <c r="AZ142" s="43"/>
    </row>
    <row r="143" spans="1:52" s="132" customFormat="1" ht="47.25" x14ac:dyDescent="0.25">
      <c r="A143" s="93" t="s">
        <v>957</v>
      </c>
      <c r="B143" s="133"/>
      <c r="C143" s="51" t="s">
        <v>57</v>
      </c>
      <c r="D143" s="44" t="s">
        <v>1046</v>
      </c>
      <c r="E143" s="282" t="s">
        <v>59</v>
      </c>
      <c r="F143" s="335"/>
      <c r="G143" s="20" t="s">
        <v>362</v>
      </c>
      <c r="H143" s="335" t="s">
        <v>633</v>
      </c>
      <c r="I143" s="17" t="s">
        <v>634</v>
      </c>
      <c r="J143" s="282">
        <v>2</v>
      </c>
      <c r="K143" s="282"/>
      <c r="L143" s="282"/>
      <c r="M143" s="282"/>
      <c r="N143" s="282"/>
      <c r="O143" s="282"/>
      <c r="P143" s="345"/>
      <c r="Q143" s="345"/>
      <c r="R143" s="133"/>
      <c r="S143" s="133"/>
      <c r="T143" s="133"/>
      <c r="U143" s="20"/>
      <c r="V143" s="20"/>
      <c r="W143" s="20"/>
      <c r="X143" s="346">
        <v>47013</v>
      </c>
      <c r="Y143" s="27">
        <f t="shared" si="9"/>
        <v>47043</v>
      </c>
      <c r="Z143" s="20"/>
      <c r="AA143" s="20"/>
      <c r="AB143" s="20"/>
      <c r="AC143" s="20"/>
      <c r="AD143" s="282"/>
      <c r="AE143" s="51"/>
      <c r="AF143" s="287"/>
      <c r="AG143" s="287"/>
      <c r="AH143" s="282"/>
      <c r="AI143" s="347">
        <v>93000000000</v>
      </c>
      <c r="AJ143" s="286" t="s">
        <v>68</v>
      </c>
      <c r="AK143" s="280">
        <f t="shared" si="10"/>
        <v>47063</v>
      </c>
      <c r="AL143" s="104">
        <f t="shared" si="8"/>
        <v>47063</v>
      </c>
      <c r="AM143" s="281">
        <f t="shared" si="11"/>
        <v>47093</v>
      </c>
      <c r="AN143" s="20"/>
      <c r="AO143" s="20"/>
      <c r="AP143" s="20"/>
      <c r="AQ143" s="20"/>
      <c r="AR143" s="20"/>
      <c r="AS143" s="111"/>
      <c r="AT143" s="116"/>
      <c r="AU143" s="117"/>
      <c r="AV143" s="20"/>
      <c r="AW143" s="282"/>
      <c r="AX143" s="133"/>
      <c r="AY143" s="133"/>
    </row>
    <row r="144" spans="1:52" s="285" customFormat="1" ht="47.25" x14ac:dyDescent="0.25">
      <c r="A144" s="95" t="s">
        <v>629</v>
      </c>
      <c r="B144" s="95"/>
      <c r="C144" s="95" t="s">
        <v>57</v>
      </c>
      <c r="D144" s="95" t="s">
        <v>473</v>
      </c>
      <c r="E144" s="95" t="s">
        <v>59</v>
      </c>
      <c r="F144" s="95">
        <v>1</v>
      </c>
      <c r="G144" s="95" t="s">
        <v>255</v>
      </c>
      <c r="H144" s="95" t="s">
        <v>327</v>
      </c>
      <c r="I144" s="95" t="s">
        <v>1026</v>
      </c>
      <c r="J144" s="101">
        <v>2</v>
      </c>
      <c r="K144" s="95"/>
      <c r="L144" s="95"/>
      <c r="M144" s="95"/>
      <c r="N144" s="95"/>
      <c r="O144" s="263"/>
      <c r="P144" s="263"/>
      <c r="Q144" s="263"/>
      <c r="R144" s="263"/>
      <c r="S144" s="263"/>
      <c r="T144" s="263"/>
      <c r="U144" s="95"/>
      <c r="V144" s="95"/>
      <c r="W144" s="95"/>
      <c r="X144" s="104">
        <v>47013</v>
      </c>
      <c r="Y144" s="27">
        <f t="shared" si="9"/>
        <v>47043</v>
      </c>
      <c r="Z144" s="95"/>
      <c r="AA144" s="95"/>
      <c r="AB144" s="95"/>
      <c r="AC144" s="95"/>
      <c r="AD144" s="95"/>
      <c r="AE144" s="207"/>
      <c r="AF144" s="95"/>
      <c r="AG144" s="95"/>
      <c r="AH144" s="95"/>
      <c r="AI144" s="105">
        <v>93000000000</v>
      </c>
      <c r="AJ144" s="95" t="s">
        <v>68</v>
      </c>
      <c r="AK144" s="280">
        <f t="shared" si="10"/>
        <v>47063</v>
      </c>
      <c r="AL144" s="104">
        <f t="shared" si="8"/>
        <v>47063</v>
      </c>
      <c r="AM144" s="281">
        <f t="shared" si="11"/>
        <v>47093</v>
      </c>
      <c r="AN144" s="95"/>
      <c r="AO144" s="95"/>
      <c r="AP144" s="95"/>
      <c r="AQ144" s="95"/>
      <c r="AR144" s="95"/>
      <c r="AS144" s="104"/>
      <c r="AT144" s="106"/>
      <c r="AU144" s="107"/>
      <c r="AV144" s="95"/>
      <c r="AW144" s="95"/>
      <c r="AX144" s="95"/>
      <c r="AY144" s="95"/>
      <c r="AZ144" s="95"/>
    </row>
    <row r="145" spans="1:52" s="285" customFormat="1" ht="47.25" x14ac:dyDescent="0.25">
      <c r="A145" s="95" t="s">
        <v>629</v>
      </c>
      <c r="B145" s="95"/>
      <c r="C145" s="95" t="s">
        <v>57</v>
      </c>
      <c r="D145" s="95" t="s">
        <v>473</v>
      </c>
      <c r="E145" s="95" t="s">
        <v>59</v>
      </c>
      <c r="F145" s="95">
        <v>1</v>
      </c>
      <c r="G145" s="95" t="s">
        <v>1028</v>
      </c>
      <c r="H145" s="95" t="s">
        <v>327</v>
      </c>
      <c r="I145" s="101" t="s">
        <v>1029</v>
      </c>
      <c r="J145" s="95">
        <v>2</v>
      </c>
      <c r="K145" s="95"/>
      <c r="L145" s="95"/>
      <c r="M145" s="95"/>
      <c r="N145" s="95"/>
      <c r="O145" s="263"/>
      <c r="P145" s="263"/>
      <c r="Q145" s="263"/>
      <c r="R145" s="263"/>
      <c r="S145" s="263"/>
      <c r="T145" s="263"/>
      <c r="U145" s="95"/>
      <c r="V145" s="95"/>
      <c r="W145" s="95"/>
      <c r="X145" s="104">
        <v>47043</v>
      </c>
      <c r="Y145" s="27">
        <f t="shared" si="9"/>
        <v>47073</v>
      </c>
      <c r="Z145" s="95"/>
      <c r="AA145" s="95"/>
      <c r="AB145" s="95"/>
      <c r="AC145" s="95"/>
      <c r="AD145" s="95"/>
      <c r="AE145" s="207"/>
      <c r="AF145" s="95"/>
      <c r="AG145" s="95"/>
      <c r="AH145" s="95"/>
      <c r="AI145" s="105">
        <v>93000000000</v>
      </c>
      <c r="AJ145" s="95" t="s">
        <v>68</v>
      </c>
      <c r="AK145" s="280">
        <f t="shared" si="10"/>
        <v>47093</v>
      </c>
      <c r="AL145" s="104">
        <f t="shared" si="8"/>
        <v>47093</v>
      </c>
      <c r="AM145" s="281">
        <f t="shared" si="11"/>
        <v>47123</v>
      </c>
      <c r="AN145" s="95"/>
      <c r="AO145" s="95"/>
      <c r="AP145" s="95"/>
      <c r="AQ145" s="95"/>
      <c r="AR145" s="95"/>
      <c r="AS145" s="104"/>
      <c r="AT145" s="106"/>
      <c r="AU145" s="107"/>
      <c r="AV145" s="95"/>
      <c r="AW145" s="95"/>
      <c r="AX145" s="95"/>
      <c r="AY145" s="95"/>
      <c r="AZ145" s="95"/>
    </row>
    <row r="146" spans="1:52" s="285" customFormat="1" ht="47.25" x14ac:dyDescent="0.25">
      <c r="A146" s="95" t="s">
        <v>629</v>
      </c>
      <c r="B146" s="95"/>
      <c r="C146" s="95" t="s">
        <v>57</v>
      </c>
      <c r="D146" s="95" t="s">
        <v>473</v>
      </c>
      <c r="E146" s="95" t="s">
        <v>59</v>
      </c>
      <c r="F146" s="95">
        <v>1</v>
      </c>
      <c r="G146" s="95" t="s">
        <v>1030</v>
      </c>
      <c r="H146" s="95" t="s">
        <v>370</v>
      </c>
      <c r="I146" s="95" t="s">
        <v>631</v>
      </c>
      <c r="J146" s="95">
        <v>2</v>
      </c>
      <c r="K146" s="95"/>
      <c r="L146" s="95"/>
      <c r="M146" s="95"/>
      <c r="N146" s="95"/>
      <c r="O146" s="263"/>
      <c r="P146" s="263"/>
      <c r="Q146" s="263"/>
      <c r="R146" s="263"/>
      <c r="S146" s="263"/>
      <c r="T146" s="263"/>
      <c r="U146" s="95"/>
      <c r="V146" s="95"/>
      <c r="W146" s="95"/>
      <c r="X146" s="104">
        <v>46928</v>
      </c>
      <c r="Y146" s="27">
        <f t="shared" si="9"/>
        <v>46958</v>
      </c>
      <c r="Z146" s="95"/>
      <c r="AA146" s="95"/>
      <c r="AB146" s="95"/>
      <c r="AC146" s="95"/>
      <c r="AD146" s="95"/>
      <c r="AE146" s="207"/>
      <c r="AF146" s="95"/>
      <c r="AG146" s="95"/>
      <c r="AH146" s="95"/>
      <c r="AI146" s="105">
        <v>93000000000</v>
      </c>
      <c r="AJ146" s="95" t="s">
        <v>68</v>
      </c>
      <c r="AK146" s="280">
        <f t="shared" si="10"/>
        <v>46978</v>
      </c>
      <c r="AL146" s="104">
        <f t="shared" si="8"/>
        <v>46978</v>
      </c>
      <c r="AM146" s="281">
        <f t="shared" si="11"/>
        <v>47008</v>
      </c>
      <c r="AN146" s="95"/>
      <c r="AO146" s="95"/>
      <c r="AP146" s="95"/>
      <c r="AQ146" s="95"/>
      <c r="AR146" s="95"/>
      <c r="AS146" s="104"/>
      <c r="AT146" s="106"/>
      <c r="AU146" s="107"/>
      <c r="AV146" s="95"/>
      <c r="AW146" s="95"/>
      <c r="AX146" s="95"/>
      <c r="AY146" s="95"/>
      <c r="AZ146" s="95"/>
    </row>
    <row r="147" spans="1:52" s="285" customFormat="1" ht="47.25" x14ac:dyDescent="0.25">
      <c r="A147" s="95" t="s">
        <v>629</v>
      </c>
      <c r="B147" s="95"/>
      <c r="C147" s="95" t="s">
        <v>57</v>
      </c>
      <c r="D147" s="95" t="s">
        <v>473</v>
      </c>
      <c r="E147" s="95" t="s">
        <v>59</v>
      </c>
      <c r="F147" s="95">
        <v>1</v>
      </c>
      <c r="G147" s="95" t="s">
        <v>1006</v>
      </c>
      <c r="H147" s="95" t="s">
        <v>653</v>
      </c>
      <c r="I147" s="101" t="s">
        <v>1031</v>
      </c>
      <c r="J147" s="95" t="s">
        <v>787</v>
      </c>
      <c r="K147" s="95"/>
      <c r="L147" s="95"/>
      <c r="M147" s="95"/>
      <c r="N147" s="95"/>
      <c r="O147" s="263"/>
      <c r="P147" s="263"/>
      <c r="Q147" s="263"/>
      <c r="R147" s="263"/>
      <c r="S147" s="263"/>
      <c r="T147" s="263"/>
      <c r="U147" s="95"/>
      <c r="V147" s="95"/>
      <c r="W147" s="95"/>
      <c r="X147" s="104">
        <v>47013</v>
      </c>
      <c r="Y147" s="27">
        <f t="shared" si="9"/>
        <v>47043</v>
      </c>
      <c r="Z147" s="95"/>
      <c r="AA147" s="95"/>
      <c r="AB147" s="95"/>
      <c r="AC147" s="95"/>
      <c r="AD147" s="95"/>
      <c r="AE147" s="207"/>
      <c r="AF147" s="95"/>
      <c r="AG147" s="95"/>
      <c r="AH147" s="95"/>
      <c r="AI147" s="105">
        <v>93000000000</v>
      </c>
      <c r="AJ147" s="95" t="s">
        <v>68</v>
      </c>
      <c r="AK147" s="280">
        <f t="shared" si="10"/>
        <v>47063</v>
      </c>
      <c r="AL147" s="104">
        <f t="shared" si="8"/>
        <v>47063</v>
      </c>
      <c r="AM147" s="281">
        <f t="shared" si="11"/>
        <v>47093</v>
      </c>
      <c r="AN147" s="95"/>
      <c r="AO147" s="95"/>
      <c r="AP147" s="95"/>
      <c r="AQ147" s="95"/>
      <c r="AR147" s="95"/>
      <c r="AS147" s="104"/>
      <c r="AT147" s="106"/>
      <c r="AU147" s="107"/>
      <c r="AV147" s="95"/>
      <c r="AW147" s="95"/>
      <c r="AX147" s="95"/>
      <c r="AY147" s="95"/>
      <c r="AZ147" s="95"/>
    </row>
    <row r="148" spans="1:52" s="285" customFormat="1" ht="47.25" x14ac:dyDescent="0.25">
      <c r="A148" s="95" t="s">
        <v>629</v>
      </c>
      <c r="B148" s="95"/>
      <c r="C148" s="95" t="s">
        <v>57</v>
      </c>
      <c r="D148" s="95" t="s">
        <v>473</v>
      </c>
      <c r="E148" s="95" t="s">
        <v>59</v>
      </c>
      <c r="F148" s="95">
        <v>1</v>
      </c>
      <c r="G148" s="95" t="s">
        <v>366</v>
      </c>
      <c r="H148" s="95" t="s">
        <v>256</v>
      </c>
      <c r="I148" s="101" t="s">
        <v>1032</v>
      </c>
      <c r="J148" s="95">
        <v>2</v>
      </c>
      <c r="K148" s="95"/>
      <c r="L148" s="95"/>
      <c r="M148" s="95"/>
      <c r="N148" s="95"/>
      <c r="O148" s="263"/>
      <c r="P148" s="263"/>
      <c r="Q148" s="263"/>
      <c r="R148" s="263"/>
      <c r="S148" s="263"/>
      <c r="T148" s="263"/>
      <c r="U148" s="95"/>
      <c r="V148" s="95"/>
      <c r="W148" s="95"/>
      <c r="X148" s="104">
        <v>47013</v>
      </c>
      <c r="Y148" s="27">
        <f t="shared" si="9"/>
        <v>47043</v>
      </c>
      <c r="Z148" s="95"/>
      <c r="AA148" s="95"/>
      <c r="AB148" s="95"/>
      <c r="AC148" s="95"/>
      <c r="AD148" s="95"/>
      <c r="AE148" s="207"/>
      <c r="AF148" s="95"/>
      <c r="AG148" s="95"/>
      <c r="AH148" s="95"/>
      <c r="AI148" s="105">
        <v>93000000000</v>
      </c>
      <c r="AJ148" s="95" t="s">
        <v>68</v>
      </c>
      <c r="AK148" s="280">
        <f t="shared" si="10"/>
        <v>47063</v>
      </c>
      <c r="AL148" s="104">
        <f t="shared" si="8"/>
        <v>47063</v>
      </c>
      <c r="AM148" s="281">
        <f t="shared" si="11"/>
        <v>47093</v>
      </c>
      <c r="AN148" s="95"/>
      <c r="AO148" s="95"/>
      <c r="AP148" s="95"/>
      <c r="AQ148" s="95"/>
      <c r="AR148" s="95"/>
      <c r="AS148" s="104"/>
      <c r="AT148" s="106"/>
      <c r="AU148" s="107"/>
      <c r="AV148" s="95"/>
      <c r="AW148" s="95"/>
      <c r="AX148" s="95"/>
      <c r="AY148" s="95"/>
      <c r="AZ148" s="95"/>
    </row>
    <row r="149" spans="1:52" s="36" customFormat="1" ht="47.25" x14ac:dyDescent="0.25">
      <c r="A149" s="95" t="s">
        <v>629</v>
      </c>
      <c r="B149" s="95"/>
      <c r="C149" s="95" t="s">
        <v>57</v>
      </c>
      <c r="D149" s="95" t="s">
        <v>473</v>
      </c>
      <c r="E149" s="95" t="s">
        <v>59</v>
      </c>
      <c r="F149" s="95">
        <v>1</v>
      </c>
      <c r="G149" s="95" t="s">
        <v>1033</v>
      </c>
      <c r="H149" s="101" t="s">
        <v>117</v>
      </c>
      <c r="I149" s="101" t="s">
        <v>1034</v>
      </c>
      <c r="J149" s="95" t="s">
        <v>787</v>
      </c>
      <c r="K149" s="95"/>
      <c r="L149" s="95"/>
      <c r="M149" s="95"/>
      <c r="N149" s="95"/>
      <c r="O149" s="263"/>
      <c r="P149" s="263"/>
      <c r="Q149" s="263"/>
      <c r="R149" s="263"/>
      <c r="S149" s="263"/>
      <c r="T149" s="263"/>
      <c r="U149" s="95"/>
      <c r="V149" s="95"/>
      <c r="W149" s="95"/>
      <c r="X149" s="104">
        <v>47043</v>
      </c>
      <c r="Y149" s="27">
        <f t="shared" si="9"/>
        <v>47073</v>
      </c>
      <c r="Z149" s="95"/>
      <c r="AA149" s="95"/>
      <c r="AB149" s="95"/>
      <c r="AC149" s="95"/>
      <c r="AD149" s="95"/>
      <c r="AE149" s="207"/>
      <c r="AF149" s="95"/>
      <c r="AG149" s="95"/>
      <c r="AH149" s="95"/>
      <c r="AI149" s="105">
        <v>93000000000</v>
      </c>
      <c r="AJ149" s="95" t="s">
        <v>68</v>
      </c>
      <c r="AK149" s="31">
        <f t="shared" si="10"/>
        <v>47093</v>
      </c>
      <c r="AL149" s="104">
        <f t="shared" si="8"/>
        <v>47093</v>
      </c>
      <c r="AM149" s="39">
        <f t="shared" si="11"/>
        <v>47123</v>
      </c>
      <c r="AN149" s="95"/>
      <c r="AO149" s="95"/>
      <c r="AP149" s="95"/>
      <c r="AQ149" s="95"/>
      <c r="AR149" s="95"/>
      <c r="AS149" s="104"/>
      <c r="AT149" s="106"/>
      <c r="AU149" s="107"/>
      <c r="AV149" s="95"/>
      <c r="AW149" s="95"/>
      <c r="AX149" s="95"/>
      <c r="AY149" s="95"/>
      <c r="AZ149" s="95"/>
    </row>
  </sheetData>
  <autoFilter ref="A8:BC149"/>
  <mergeCells count="59">
    <mergeCell ref="E1:T1"/>
    <mergeCell ref="A5:A7"/>
    <mergeCell ref="B5:B7"/>
    <mergeCell ref="C5:D5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5:N7"/>
    <mergeCell ref="O5:O7"/>
    <mergeCell ref="P5:P7"/>
    <mergeCell ref="Q5:T6"/>
    <mergeCell ref="U5:U7"/>
    <mergeCell ref="V5:V7"/>
    <mergeCell ref="W5:W7"/>
    <mergeCell ref="X5:X7"/>
    <mergeCell ref="Z5:AC5"/>
    <mergeCell ref="AD5:AM5"/>
    <mergeCell ref="AN5:AN7"/>
    <mergeCell ref="AO5:AO7"/>
    <mergeCell ref="AL6:AL7"/>
    <mergeCell ref="AM6:AM7"/>
    <mergeCell ref="AP5:AW5"/>
    <mergeCell ref="AX5:AX7"/>
    <mergeCell ref="AY5:AY7"/>
    <mergeCell ref="AZ5:AZ7"/>
    <mergeCell ref="C6:C7"/>
    <mergeCell ref="D6:D7"/>
    <mergeCell ref="Z6:Z7"/>
    <mergeCell ref="AA6:AA7"/>
    <mergeCell ref="AB6:AB7"/>
    <mergeCell ref="AC6:AC7"/>
    <mergeCell ref="AD6:AD7"/>
    <mergeCell ref="AE6:AE7"/>
    <mergeCell ref="AF6:AG6"/>
    <mergeCell ref="AH6:AH7"/>
    <mergeCell ref="AI6:AJ6"/>
    <mergeCell ref="AK6:AK7"/>
    <mergeCell ref="AU6:AU7"/>
    <mergeCell ref="AV6:AV7"/>
    <mergeCell ref="AW6:AW7"/>
    <mergeCell ref="A34:A35"/>
    <mergeCell ref="B34:B35"/>
    <mergeCell ref="C34:C35"/>
    <mergeCell ref="D34:D35"/>
    <mergeCell ref="E34:E35"/>
    <mergeCell ref="F34:F35"/>
    <mergeCell ref="G34:G35"/>
    <mergeCell ref="AP6:AP7"/>
    <mergeCell ref="AQ6:AQ7"/>
    <mergeCell ref="AR6:AR7"/>
    <mergeCell ref="AS6:AS7"/>
    <mergeCell ref="AT6:AT7"/>
    <mergeCell ref="Y5:Y7"/>
  </mergeCells>
  <conditionalFormatting sqref="J100 J125 J103">
    <cfRule type="expression" dxfId="32" priority="33">
      <formula>J100&lt;&gt;IF(I100=VLOOKUP(I100,#REF!,1,FALSE),"2_Только субъекты МСП")</formula>
    </cfRule>
  </conditionalFormatting>
  <conditionalFormatting sqref="J100 J125 J103">
    <cfRule type="expression" dxfId="31" priority="32">
      <formula>J100=IFERROR(VLOOKUP(I100,#REF!,1,FALSE),"2_Только субъекты МСП")</formula>
    </cfRule>
  </conditionalFormatting>
  <conditionalFormatting sqref="J122">
    <cfRule type="expression" dxfId="30" priority="31">
      <formula>J122&lt;&gt;IF(I122=VLOOKUP(I122,#REF!,1,FALSE),"2_Только субъекты МСП")</formula>
    </cfRule>
  </conditionalFormatting>
  <conditionalFormatting sqref="J122">
    <cfRule type="expression" dxfId="29" priority="30">
      <formula>J122=IFERROR(VLOOKUP(I122,#REF!,1,FALSE),"2_Только субъекты МСП")</formula>
    </cfRule>
  </conditionalFormatting>
  <conditionalFormatting sqref="J123">
    <cfRule type="expression" dxfId="28" priority="29">
      <formula>J123&lt;&gt;IF(I123=VLOOKUP(I123,#REF!,1,FALSE),"2_Только субъекты МСП")</formula>
    </cfRule>
  </conditionalFormatting>
  <conditionalFormatting sqref="J123">
    <cfRule type="expression" dxfId="27" priority="28">
      <formula>J123=IFERROR(VLOOKUP(I123,#REF!,1,FALSE),"2_Только субъекты МСП")</formula>
    </cfRule>
  </conditionalFormatting>
  <conditionalFormatting sqref="J101">
    <cfRule type="expression" dxfId="26" priority="27">
      <formula>J101&lt;&gt;IF(I101=VLOOKUP(I101,#REF!,1,FALSE),"2_Только субъекты МСП")</formula>
    </cfRule>
  </conditionalFormatting>
  <conditionalFormatting sqref="J101">
    <cfRule type="expression" dxfId="25" priority="26">
      <formula>J101=IFERROR(VLOOKUP(I101,#REF!,1,FALSE),"2_Только субъекты МСП")</formula>
    </cfRule>
  </conditionalFormatting>
  <conditionalFormatting sqref="J102">
    <cfRule type="expression" dxfId="24" priority="25">
      <formula>J102&lt;&gt;IF(I102=VLOOKUP(I102,#REF!,1,FALSE),"2_Только субъекты МСП")</formula>
    </cfRule>
  </conditionalFormatting>
  <conditionalFormatting sqref="J102">
    <cfRule type="expression" dxfId="23" priority="24">
      <formula>J102=IFERROR(VLOOKUP(I102,#REF!,1,FALSE),"2_Только субъекты МСП")</formula>
    </cfRule>
  </conditionalFormatting>
  <conditionalFormatting sqref="J124">
    <cfRule type="expression" dxfId="22" priority="23">
      <formula>J124&lt;&gt;IF(I124=VLOOKUP(I124,#REF!,1,FALSE),"2_Только субъекты МСП")</formula>
    </cfRule>
  </conditionalFormatting>
  <conditionalFormatting sqref="J124">
    <cfRule type="expression" dxfId="21" priority="22">
      <formula>J124=IFERROR(VLOOKUP(I124,#REF!,1,FALSE),"2_Только субъекты МСП")</formula>
    </cfRule>
  </conditionalFormatting>
  <conditionalFormatting sqref="J107">
    <cfRule type="expression" dxfId="20" priority="21">
      <formula>#REF!=IFERROR(VLOOKUP(#REF!,#REF!,1,FALSE),"2_Только субъекты МСП")</formula>
    </cfRule>
  </conditionalFormatting>
  <conditionalFormatting sqref="J107">
    <cfRule type="expression" dxfId="19" priority="20">
      <formula>#REF!&lt;&gt;IF(#REF!=VLOOKUP(#REF!,#REF!,1,FALSE),"2_Только субъекты МСП")</formula>
    </cfRule>
  </conditionalFormatting>
  <conditionalFormatting sqref="J139:J140">
    <cfRule type="expression" dxfId="18" priority="19">
      <formula>J137&lt;&gt;IF(I137=VLOOKUP(I137,#REF!,1,FALSE),"2_Только субъекты МСП")</formula>
    </cfRule>
  </conditionalFormatting>
  <conditionalFormatting sqref="J139:J140">
    <cfRule type="expression" dxfId="17" priority="18">
      <formula>J137=IFERROR(VLOOKUP(I137,#REF!,1,FALSE),"2_Только субъекты МСП")</formula>
    </cfRule>
  </conditionalFormatting>
  <conditionalFormatting sqref="J104">
    <cfRule type="expression" dxfId="16" priority="17">
      <formula>J104&lt;&gt;IF(I104=VLOOKUP(I104,#REF!,1,FALSE),"2_Только субъекты МСП")</formula>
    </cfRule>
  </conditionalFormatting>
  <conditionalFormatting sqref="J104">
    <cfRule type="expression" dxfId="15" priority="16">
      <formula>J104=IFERROR(VLOOKUP(I104,#REF!,1,FALSE),"2_Только субъекты МСП")</formula>
    </cfRule>
  </conditionalFormatting>
  <conditionalFormatting sqref="J143 J96 J99">
    <cfRule type="expression" dxfId="14" priority="15">
      <formula>J96&lt;&gt;IF(I96=VLOOKUP(I96,#REF!,1,FALSE),"2_Только субъекты МСП")</formula>
    </cfRule>
  </conditionalFormatting>
  <conditionalFormatting sqref="J143 J96 J99">
    <cfRule type="expression" dxfId="13" priority="14">
      <formula>J96=IFERROR(VLOOKUP(I96,#REF!,1,FALSE),"2_Только субъекты МСП")</formula>
    </cfRule>
  </conditionalFormatting>
  <conditionalFormatting sqref="J144:J149">
    <cfRule type="expression" dxfId="12" priority="13">
      <formula>J144&lt;&gt;IF(I144=VLOOKUP(I144,#REF!,1,FALSE),"2_Только субъекты МСП")</formula>
    </cfRule>
  </conditionalFormatting>
  <conditionalFormatting sqref="J144:J149">
    <cfRule type="expression" dxfId="11" priority="12">
      <formula>J144=IFERROR(VLOOKUP(I144,#REF!,1,FALSE),"2_Только субъекты МСП")</formula>
    </cfRule>
  </conditionalFormatting>
  <conditionalFormatting sqref="J16">
    <cfRule type="expression" dxfId="10" priority="11">
      <formula>J33&lt;&gt;IF(I33=VLOOKUP(I33,#REF!,1,FALSE),"2_Только субъекты МСП")</formula>
    </cfRule>
  </conditionalFormatting>
  <conditionalFormatting sqref="J16">
    <cfRule type="expression" dxfId="9" priority="10">
      <formula>J33=IFERROR(VLOOKUP(I33,#REF!,1,FALSE),"2_Только субъекты МСП")</formula>
    </cfRule>
  </conditionalFormatting>
  <conditionalFormatting sqref="J9:J10 J14 J18">
    <cfRule type="expression" dxfId="8" priority="9">
      <formula>J19&lt;&gt;IF(I19=VLOOKUP(I19,#REF!,1,FALSE),"2_Только субъекты МСП")</formula>
    </cfRule>
  </conditionalFormatting>
  <conditionalFormatting sqref="J9:J10 J14 J18">
    <cfRule type="expression" dxfId="7" priority="8">
      <formula>J19=IFERROR(VLOOKUP(I19,#REF!,1,FALSE),"2_Только субъекты МСП")</formula>
    </cfRule>
  </conditionalFormatting>
  <conditionalFormatting sqref="J14">
    <cfRule type="expression" dxfId="6" priority="7">
      <formula>J55=IFERROR(VLOOKUP(I55,#REF!,1,FALSE),"2_Только субъекты МСП")</formula>
    </cfRule>
  </conditionalFormatting>
  <conditionalFormatting sqref="J11">
    <cfRule type="expression" dxfId="5" priority="6">
      <formula>J24=IFERROR(VLOOKUP(I24,#REF!,1,FALSE),"2_Только субъекты МСП")</formula>
    </cfRule>
  </conditionalFormatting>
  <conditionalFormatting sqref="J11">
    <cfRule type="expression" dxfId="4" priority="5">
      <formula>J26&lt;&gt;IF(I26=VLOOKUP(I26,#REF!,1,FALSE),"2_Только субъекты МСП")</formula>
    </cfRule>
  </conditionalFormatting>
  <conditionalFormatting sqref="J11">
    <cfRule type="expression" dxfId="3" priority="4">
      <formula>J26=IFERROR(VLOOKUP(I26,#REF!,1,FALSE),"2_Только субъекты МСП")</formula>
    </cfRule>
  </conditionalFormatting>
  <conditionalFormatting sqref="J12">
    <cfRule type="expression" dxfId="2" priority="3">
      <formula>J27&lt;&gt;IF(I27=VLOOKUP(I27,#REF!,1,FALSE),"2_Только субъекты МСП")</formula>
    </cfRule>
  </conditionalFormatting>
  <conditionalFormatting sqref="J12">
    <cfRule type="expression" dxfId="1" priority="2">
      <formula>J27=IFERROR(VLOOKUP(I27,#REF!,1,FALSE),"2_Только субъекты МСП")</formula>
    </cfRule>
  </conditionalFormatting>
  <conditionalFormatting sqref="J13">
    <cfRule type="expression" dxfId="0" priority="1">
      <formula>J28=IFERROR(VLOOKUP(I28,#REF!,1,FALSE),"2_Только субъекты МСП")</formula>
    </cfRule>
  </conditionalFormatting>
  <pageMargins left="0.7" right="0.7" top="0.75" bottom="0.75" header="0.3" footer="0.3"/>
  <pageSetup paperSize="9" scale="48" fitToHeight="0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/>
  <dimension ref="C3:E14"/>
  <sheetViews>
    <sheetView workbookViewId="0">
      <selection activeCell="M19" sqref="M19"/>
    </sheetView>
  </sheetViews>
  <sheetFormatPr defaultRowHeight="15" x14ac:dyDescent="0.25"/>
  <cols>
    <col min="1" max="2" width="9.140625" style="139"/>
    <col min="3" max="3" width="27" style="139" customWidth="1"/>
    <col min="4" max="4" width="43.42578125" style="139" customWidth="1"/>
    <col min="5" max="5" width="35.7109375" style="139" customWidth="1"/>
    <col min="6" max="16384" width="9.140625" style="139"/>
  </cols>
  <sheetData>
    <row r="3" spans="3:5" x14ac:dyDescent="0.25">
      <c r="C3" s="266" t="s">
        <v>1048</v>
      </c>
      <c r="D3" s="266" t="s">
        <v>1049</v>
      </c>
      <c r="E3" s="266" t="s">
        <v>1050</v>
      </c>
    </row>
    <row r="4" spans="3:5" x14ac:dyDescent="0.25">
      <c r="C4" s="267" t="s">
        <v>1051</v>
      </c>
      <c r="D4" s="267" t="s">
        <v>1052</v>
      </c>
      <c r="E4" s="268" t="s">
        <v>1053</v>
      </c>
    </row>
    <row r="5" spans="3:5" ht="30" x14ac:dyDescent="0.25">
      <c r="C5" s="267" t="s">
        <v>1054</v>
      </c>
      <c r="D5" s="269" t="s">
        <v>1055</v>
      </c>
      <c r="E5" s="267" t="s">
        <v>1056</v>
      </c>
    </row>
    <row r="6" spans="3:5" ht="75" x14ac:dyDescent="0.25">
      <c r="C6" s="267" t="s">
        <v>1057</v>
      </c>
      <c r="D6" s="269" t="s">
        <v>1058</v>
      </c>
      <c r="E6" s="267" t="s">
        <v>1059</v>
      </c>
    </row>
    <row r="7" spans="3:5" ht="90" x14ac:dyDescent="0.25">
      <c r="C7" s="270" t="s">
        <v>1060</v>
      </c>
      <c r="D7" s="269" t="s">
        <v>1061</v>
      </c>
      <c r="E7" s="267" t="s">
        <v>1062</v>
      </c>
    </row>
    <row r="8" spans="3:5" ht="60" x14ac:dyDescent="0.25">
      <c r="C8" s="267"/>
      <c r="D8" s="267" t="s">
        <v>1063</v>
      </c>
      <c r="E8" s="267" t="s">
        <v>1064</v>
      </c>
    </row>
    <row r="9" spans="3:5" ht="45" x14ac:dyDescent="0.25">
      <c r="C9" s="267"/>
      <c r="D9" s="267" t="s">
        <v>1065</v>
      </c>
      <c r="E9" s="267" t="s">
        <v>1066</v>
      </c>
    </row>
    <row r="10" spans="3:5" x14ac:dyDescent="0.25">
      <c r="C10" s="267"/>
      <c r="D10" s="271" t="s">
        <v>1067</v>
      </c>
      <c r="E10" s="267" t="s">
        <v>1068</v>
      </c>
    </row>
    <row r="11" spans="3:5" x14ac:dyDescent="0.25">
      <c r="C11" s="271"/>
      <c r="D11" s="272" t="s">
        <v>1069</v>
      </c>
      <c r="E11" s="271"/>
    </row>
    <row r="12" spans="3:5" x14ac:dyDescent="0.25">
      <c r="C12" s="271"/>
      <c r="D12" s="272" t="s">
        <v>1068</v>
      </c>
      <c r="E12" s="271"/>
    </row>
    <row r="13" spans="3:5" x14ac:dyDescent="0.25">
      <c r="C13" s="273"/>
      <c r="E13" s="273"/>
    </row>
    <row r="14" spans="3:5" x14ac:dyDescent="0.25">
      <c r="C14" s="273"/>
      <c r="D14" s="272"/>
      <c r="E14" s="273"/>
    </row>
  </sheetData>
  <sheetProtection password="CF7A" sheet="1" objects="1" scenarios="1"/>
  <pageMargins left="0.7" right="0.7" top="0.75" bottom="0.75" header="0.3" footer="0.3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5C975B2-EC92-42CE-B49B-B8F504808EA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59F854B8-D713-41D6-A51B-542BB3E0FC63}">
  <ds:schemaRefs>
    <ds:schemaRef ds:uri="http://purl.org/dc/elements/1.1/"/>
    <ds:schemaRef ds:uri="http://purl.org/dc/terms/"/>
    <ds:schemaRef ds:uri="http://purl.org/dc/dcmitype/"/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AC587F3-C57E-4067-AB72-C7A487B9487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1</vt:i4>
      </vt:variant>
    </vt:vector>
  </HeadingPairs>
  <TitlesOfParts>
    <vt:vector size="6" baseType="lpstr">
      <vt:lpstr>План закупки 2026</vt:lpstr>
      <vt:lpstr>СЦ</vt:lpstr>
      <vt:lpstr>МСП 2027</vt:lpstr>
      <vt:lpstr>МСП 2028</vt:lpstr>
      <vt:lpstr>приложение к Приложению 9</vt:lpstr>
      <vt:lpstr>'План закупки 2026'!Область_печати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Надежда Кузнецова</cp:lastModifiedBy>
  <cp:revision>7</cp:revision>
  <cp:lastPrinted>2025-12-15T07:17:49Z</cp:lastPrinted>
  <dcterms:created xsi:type="dcterms:W3CDTF">2011-09-06T07:01:38Z</dcterms:created>
  <dcterms:modified xsi:type="dcterms:W3CDTF">2026-05-21T03:09:04Z</dcterms:modified>
</cp:coreProperties>
</file>